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PL" sheetId="1" r:id="rId1"/>
    <sheet name="BS" sheetId="2" r:id="rId2"/>
    <sheet name="Notes" sheetId="3" r:id="rId3"/>
    <sheet name="Plantation" sheetId="4" r:id="rId4"/>
    <sheet name="Sheet1" sheetId="5" state="hidden" r:id="rId5"/>
  </sheets>
  <externalReferences>
    <externalReference r:id="rId8"/>
    <externalReference r:id="rId9"/>
    <externalReference r:id="rId10"/>
    <externalReference r:id="rId11"/>
  </externalReferences>
  <definedNames>
    <definedName name="_xlnm.Print_Titles" localSheetId="1">'BS'!$1:$8</definedName>
    <definedName name="_xlnm.Print_Titles" localSheetId="2">'Notes'!$1:$6</definedName>
    <definedName name="_xlnm.Print_Titles" localSheetId="0">'PL'!$1:$13</definedName>
  </definedNames>
  <calcPr fullCalcOnLoad="1"/>
</workbook>
</file>

<file path=xl/sharedStrings.xml><?xml version="1.0" encoding="utf-8"?>
<sst xmlns="http://schemas.openxmlformats.org/spreadsheetml/2006/main" count="571" uniqueCount="372">
  <si>
    <t>Palmco Holdings Berhad</t>
  </si>
  <si>
    <t>(Incorporated in Malaysia)</t>
  </si>
  <si>
    <t>(a)</t>
  </si>
  <si>
    <t>(b)</t>
  </si>
  <si>
    <t>Investment income</t>
  </si>
  <si>
    <t>(c)</t>
  </si>
  <si>
    <t>(d)</t>
  </si>
  <si>
    <t>Exceptional items</t>
  </si>
  <si>
    <t>(e)</t>
  </si>
  <si>
    <t>(f)</t>
  </si>
  <si>
    <t>(g)</t>
  </si>
  <si>
    <t>(h)</t>
  </si>
  <si>
    <t>Taxation</t>
  </si>
  <si>
    <t>(i)</t>
  </si>
  <si>
    <t>(ii)</t>
  </si>
  <si>
    <t>(j)</t>
  </si>
  <si>
    <t>RM'000</t>
  </si>
  <si>
    <t>(k)</t>
  </si>
  <si>
    <t>Extraordinary items</t>
  </si>
  <si>
    <t>(iii)</t>
  </si>
  <si>
    <t>(l)</t>
  </si>
  <si>
    <t>CURRENT YEAR QUARTER</t>
  </si>
  <si>
    <t>PRECEDING YEAR CORRESPONDING QUARTER</t>
  </si>
  <si>
    <t>PRECEDING YEAR CORRESPONDING PERIOD</t>
  </si>
  <si>
    <t>Net tangible assets per share (RM)</t>
  </si>
  <si>
    <t>Dividend per share (sen)</t>
  </si>
  <si>
    <t>Dividend Description</t>
  </si>
  <si>
    <t>AS AT END OF CURRENT QUARTER</t>
  </si>
  <si>
    <t>AS AT PRECEDING FINANCIAL YEAR END</t>
  </si>
  <si>
    <t>Reserves</t>
  </si>
  <si>
    <t>1)</t>
  </si>
  <si>
    <t>Accounting Policies</t>
  </si>
  <si>
    <t>2)</t>
  </si>
  <si>
    <t>Exceptional Items</t>
  </si>
  <si>
    <t>3)</t>
  </si>
  <si>
    <t>Extraordinary Items</t>
  </si>
  <si>
    <t>4)</t>
  </si>
  <si>
    <t>Deferred taxation</t>
  </si>
  <si>
    <t>Share of taxation of associated companies</t>
  </si>
  <si>
    <t>The tax expense comprises the following:</t>
  </si>
  <si>
    <t>5)</t>
  </si>
  <si>
    <t>6)</t>
  </si>
  <si>
    <t>7)</t>
  </si>
  <si>
    <t>Quoted Securities</t>
  </si>
  <si>
    <t>a)</t>
  </si>
  <si>
    <t>NOTES</t>
  </si>
  <si>
    <t>b)</t>
  </si>
  <si>
    <t>At cost</t>
  </si>
  <si>
    <t>At market value</t>
  </si>
  <si>
    <t>8)</t>
  </si>
  <si>
    <t>Changes in the Composition of the Group</t>
  </si>
  <si>
    <t>9)</t>
  </si>
  <si>
    <t>Status of Corporate Proposal</t>
  </si>
  <si>
    <t>10)</t>
  </si>
  <si>
    <t>Seasonal or Cyclical Factors</t>
  </si>
  <si>
    <t>11)</t>
  </si>
  <si>
    <t>12)</t>
  </si>
  <si>
    <t>Group Borrowings and Debt Securities</t>
  </si>
  <si>
    <t>Secured</t>
  </si>
  <si>
    <t>Unsecured</t>
  </si>
  <si>
    <t>13)</t>
  </si>
  <si>
    <t>Contingent Liabilities</t>
  </si>
  <si>
    <t>Counter indemnities to banks for bank guarantees issued</t>
  </si>
  <si>
    <t>14)</t>
  </si>
  <si>
    <t>Off Balance Sheet Financial Instruments</t>
  </si>
  <si>
    <t>15)</t>
  </si>
  <si>
    <t>Material Litigation</t>
  </si>
  <si>
    <t>16)</t>
  </si>
  <si>
    <t>Segmental Reporting</t>
  </si>
  <si>
    <t>Plantation</t>
  </si>
  <si>
    <t>Manufacturing</t>
  </si>
  <si>
    <t>Non-segment items</t>
  </si>
  <si>
    <t>17)</t>
  </si>
  <si>
    <t>Not Applicable</t>
  </si>
  <si>
    <t>18)</t>
  </si>
  <si>
    <t>19)</t>
  </si>
  <si>
    <t>Current Year Prospects</t>
  </si>
  <si>
    <t>20)</t>
  </si>
  <si>
    <t>Variance of Actual Profit from Forecast Profit</t>
  </si>
  <si>
    <t>21)</t>
  </si>
  <si>
    <t>Dividend</t>
  </si>
  <si>
    <t>By Order of the Board</t>
  </si>
  <si>
    <t>Lee Ai Leng</t>
  </si>
  <si>
    <t>Yap Chon Yoke</t>
  </si>
  <si>
    <t>Company Secretaries</t>
  </si>
  <si>
    <t>Puchong, Selangor Darul Ehsan</t>
  </si>
  <si>
    <t>Group Plantation Statistics</t>
  </si>
  <si>
    <t>Oil palm</t>
  </si>
  <si>
    <t>Mature</t>
  </si>
  <si>
    <t>(hectares)</t>
  </si>
  <si>
    <t>Total planted</t>
  </si>
  <si>
    <t>Rubber</t>
  </si>
  <si>
    <t>Average Mature Area Harvested/Tapped</t>
  </si>
  <si>
    <t>Oil Palm</t>
  </si>
  <si>
    <t>Production</t>
  </si>
  <si>
    <t>FFB production</t>
  </si>
  <si>
    <t>(tonnes)</t>
  </si>
  <si>
    <t>Yield per mature hectare</t>
  </si>
  <si>
    <t>FFB processed</t>
  </si>
  <si>
    <t>Crude palm oil production</t>
  </si>
  <si>
    <t>Palm kernel production</t>
  </si>
  <si>
    <t>Crude palm oil extraction rate</t>
  </si>
  <si>
    <t>(%)</t>
  </si>
  <si>
    <t>Palm kernel extraction rate</t>
  </si>
  <si>
    <t>Rubber production</t>
  </si>
  <si>
    <t>('000kgs)</t>
  </si>
  <si>
    <t>(kgs)</t>
  </si>
  <si>
    <t>Factory production</t>
  </si>
  <si>
    <t>Average Selling Price Realised</t>
  </si>
  <si>
    <t>Crude palm oil</t>
  </si>
  <si>
    <t>(RM/tonne)</t>
  </si>
  <si>
    <t>Palm kernel</t>
  </si>
  <si>
    <t>All grades average</t>
  </si>
  <si>
    <t>(Sen/kg)</t>
  </si>
  <si>
    <t>As At</t>
  </si>
  <si>
    <t>Planted Area</t>
  </si>
  <si>
    <t>Total Short Term Borrowings</t>
  </si>
  <si>
    <t>Total Long Term Borrowings</t>
  </si>
  <si>
    <t>Total Borrowings</t>
  </si>
  <si>
    <t>Guarantees issued to third parties</t>
  </si>
  <si>
    <t>Review of the Performance of the Company and Its Principal Subsidiaries</t>
  </si>
  <si>
    <t>Extraordinary items attributable to members of the company</t>
  </si>
  <si>
    <t>Denominated in RM</t>
  </si>
  <si>
    <t>Denominated in SGD (SGD20,000,000)</t>
  </si>
  <si>
    <t xml:space="preserve"> </t>
  </si>
  <si>
    <t>CURRENT YEAR TO DATE</t>
  </si>
  <si>
    <t>PRECEDING YEAR  CORRESPONDING QUARTER</t>
  </si>
  <si>
    <r>
      <t xml:space="preserve">IOI CORPORATION BERHAD </t>
    </r>
    <r>
      <rPr>
        <b/>
        <sz val="10"/>
        <rFont val="Times New Roman"/>
        <family val="1"/>
      </rPr>
      <t>(9027-W)</t>
    </r>
  </si>
  <si>
    <r>
      <t>IOI CORPORATION BERHAD</t>
    </r>
    <r>
      <rPr>
        <sz val="14"/>
        <rFont val="Times New Roman"/>
        <family val="1"/>
      </rPr>
      <t xml:space="preserve"> </t>
    </r>
    <r>
      <rPr>
        <b/>
        <sz val="10"/>
        <rFont val="Times New Roman"/>
        <family val="1"/>
      </rPr>
      <t>(9027-W)</t>
    </r>
  </si>
  <si>
    <r>
      <t xml:space="preserve">IOI CORPORATION BERHAD </t>
    </r>
    <r>
      <rPr>
        <b/>
        <sz val="10"/>
        <rFont val="Times New Roman"/>
        <family val="1"/>
      </rPr>
      <t>(9027-W</t>
    </r>
    <r>
      <rPr>
        <b/>
        <sz val="14"/>
        <rFont val="Times New Roman"/>
        <family val="1"/>
      </rPr>
      <t>)</t>
    </r>
  </si>
  <si>
    <t>Total Property</t>
  </si>
  <si>
    <t>Net book value</t>
  </si>
  <si>
    <t>Proposal</t>
  </si>
  <si>
    <t>Adviser</t>
  </si>
  <si>
    <t>Approvals Pending</t>
  </si>
  <si>
    <t>Proposal by IOI Properties Berhad</t>
  </si>
  <si>
    <t>nil</t>
  </si>
  <si>
    <t>Revaluation surplus</t>
  </si>
  <si>
    <t>i)</t>
  </si>
  <si>
    <t>ii)</t>
  </si>
  <si>
    <t>iii)</t>
  </si>
  <si>
    <t>iv)</t>
  </si>
  <si>
    <t>v)</t>
  </si>
  <si>
    <t xml:space="preserve">Purchases and disposals of quoted securities </t>
  </si>
  <si>
    <t>Share of interest expense of associated companies</t>
  </si>
  <si>
    <t>Dividend description</t>
  </si>
  <si>
    <t>Investment properties</t>
  </si>
  <si>
    <t>Land held for development</t>
  </si>
  <si>
    <t>Current assets</t>
  </si>
  <si>
    <t>Development properties</t>
  </si>
  <si>
    <t>Short term deposits</t>
  </si>
  <si>
    <t>Cash and bank balances</t>
  </si>
  <si>
    <t>Current liabilities</t>
  </si>
  <si>
    <t>Bank overdrafts</t>
  </si>
  <si>
    <t>Short term borrowings</t>
  </si>
  <si>
    <t>Provision for taxation</t>
  </si>
  <si>
    <t>Share capital</t>
  </si>
  <si>
    <t>Share premium</t>
  </si>
  <si>
    <t>Capital reserve</t>
  </si>
  <si>
    <t>Treasury shares</t>
  </si>
  <si>
    <t>Minority interests</t>
  </si>
  <si>
    <t>Long term borrowings</t>
  </si>
  <si>
    <t>Other long term liabilities</t>
  </si>
  <si>
    <t>Goodwill on consolidation</t>
  </si>
  <si>
    <t>Property development</t>
  </si>
  <si>
    <t>Property investment</t>
  </si>
  <si>
    <t>Net interest expense</t>
  </si>
  <si>
    <t>CONSOLIDATED INCOME STATEMENTS</t>
  </si>
  <si>
    <t>Other long term investments</t>
  </si>
  <si>
    <t>Retained profits</t>
  </si>
  <si>
    <t>Current taxation</t>
  </si>
  <si>
    <t>Assets employed</t>
  </si>
  <si>
    <t>Foreign exchange fluctuation reserve</t>
  </si>
  <si>
    <t>CONSOLIDATED BALANCE SHEETS</t>
  </si>
  <si>
    <t>(The figures have not been audited)</t>
  </si>
  <si>
    <t>A minority shareholder of Palmco Holdings Berhad ("the Applicant") has on 26 July 2000 obtained an Ex-parte Order For Leave to apply for an Order of Mandamus against the Securities Commission to compel the Securities Commission to direct the Company to make a Mandatory General Offer on the remaining shares of Palmco Holdings Berhad not owned by the Company.</t>
  </si>
  <si>
    <t>(unaudited)</t>
  </si>
  <si>
    <t>(audited)</t>
  </si>
  <si>
    <t>c)</t>
  </si>
  <si>
    <t>Total Bank Overdrafts</t>
  </si>
  <si>
    <t>Company</t>
  </si>
  <si>
    <t>IOI CORPORATION BERHAD (9027-W)</t>
  </si>
  <si>
    <t>Financial Period Ended</t>
  </si>
  <si>
    <t xml:space="preserve">Months </t>
  </si>
  <si>
    <r>
      <t xml:space="preserve">Quarter </t>
    </r>
    <r>
      <rPr>
        <i/>
        <sz val="8"/>
        <rFont val="Times New Roman"/>
        <family val="1"/>
      </rPr>
      <t>(first/second/third/fourth)</t>
    </r>
  </si>
  <si>
    <t>Revenue</t>
  </si>
  <si>
    <t>Other income</t>
  </si>
  <si>
    <t>Finance cost</t>
  </si>
  <si>
    <t>Depreciation and amortisation</t>
  </si>
  <si>
    <t>Share of profits and losses of associated companies</t>
  </si>
  <si>
    <t>Profit before income tax, minority interest and extraordinary items</t>
  </si>
  <si>
    <t>Profit before finance cost, depreciation and amortisation, exceptional items, income tax, minority interest and extraordinary items</t>
  </si>
  <si>
    <t>Income tax</t>
  </si>
  <si>
    <t>Profit after income tax before deducting minority interest</t>
  </si>
  <si>
    <t xml:space="preserve">Profit before income tax, minority interests and extraordinary items after share of profit and losses of associated companies </t>
  </si>
  <si>
    <t>Minority interest</t>
  </si>
  <si>
    <t>Pre-acquisition profit, if applicable</t>
  </si>
  <si>
    <t>(m)</t>
  </si>
  <si>
    <t>Earnings per share based on 2(m) above after deducting any provision for preference dividends, if any:-</t>
  </si>
  <si>
    <t xml:space="preserve">Profit on sale of Unquoted Investments and/or Properties </t>
  </si>
  <si>
    <t>The changes in contingent liabilities since the last annual balance sheet date to  the date of this quarterly report are as follows:</t>
  </si>
  <si>
    <t>CHANGES SINCE PRECEDING FINANCIAL YEAR END</t>
  </si>
  <si>
    <t>(Other than Securities in Existing Subsidiaries and Associated Companies)</t>
  </si>
  <si>
    <t>Material Changes in the Profit Before Taxation for the Current Quarter as Compared with the Immediate Preceding Quarter</t>
  </si>
  <si>
    <t>Property, plant &amp; equipment</t>
  </si>
  <si>
    <t>Short term investments</t>
  </si>
  <si>
    <t>Trade receivables</t>
  </si>
  <si>
    <t>Other receivables, deposits and prepayments</t>
  </si>
  <si>
    <t>Trade payables</t>
  </si>
  <si>
    <t>Other payables and accruals</t>
  </si>
  <si>
    <t>Nice Frontier Sdn Bhd</t>
  </si>
  <si>
    <t>Inventories</t>
  </si>
  <si>
    <t>Shareholders' equity</t>
  </si>
  <si>
    <t>Associated companies</t>
  </si>
  <si>
    <t>Material Events Subsequent to the End of Financial Period</t>
  </si>
  <si>
    <t>Reserves on consolidation</t>
  </si>
  <si>
    <t>Gross dividend per share (sen)</t>
  </si>
  <si>
    <t>Tax recoverable</t>
  </si>
  <si>
    <t>Share of Revenue of Associated Companies</t>
  </si>
  <si>
    <t>Profit Before Interest and Taxation</t>
  </si>
  <si>
    <t>Total purchase consideration</t>
  </si>
  <si>
    <t>Total sale proceeds</t>
  </si>
  <si>
    <t xml:space="preserve">Proposed acquisition of the entire issued and paid-up share capital in Tanda Bestari Development Sdn Bhd ("Tanda Bestari") by a wholly-owned subsidiary, Cahaya Kota Development Sdn Bhd, for a total cash investment cost of RM10,226,000 ("the Proposed Acquisition").  Tanda Bestari is in the process of acquiring a piece of leasehold land measuring 51.13 acres located in the Mukim of Dengkil, District of Sepang, Selangor. </t>
  </si>
  <si>
    <t>None</t>
  </si>
  <si>
    <t>Proposed dividends</t>
  </si>
  <si>
    <t>Net current (liabilities)/assets</t>
  </si>
  <si>
    <t>- Excluding proposed dividends</t>
  </si>
  <si>
    <t>- Including proposed dividends</t>
  </si>
  <si>
    <t>The quarterly financial statements have been prepared using accounting policies and methods of computation consistent with those used in the preparation of the most recent annual audited financial statements except for the following:</t>
  </si>
  <si>
    <t>The effects of the change in accounting policy are as follows:</t>
  </si>
  <si>
    <t>As Restated</t>
  </si>
  <si>
    <t>Effect of Change in Policy</t>
  </si>
  <si>
    <t>As Previously Reported</t>
  </si>
  <si>
    <t>-</t>
  </si>
  <si>
    <t>Effective Equity Interest As At</t>
  </si>
  <si>
    <t>Details of Changes in Debt and Equity Securities</t>
  </si>
  <si>
    <t>AS AT DATE OF THIS QUARTERLY REPORT</t>
  </si>
  <si>
    <t>At 30 June 2001</t>
  </si>
  <si>
    <t>Net profit from ordinary activities attributable to members of the Company</t>
  </si>
  <si>
    <t>Net profit attributable to members of the Company</t>
  </si>
  <si>
    <t>Amount due from customers on contracts</t>
  </si>
  <si>
    <t>Amount due from associated companies</t>
  </si>
  <si>
    <t>Amount due to an associated company</t>
  </si>
  <si>
    <t>Proposed dividends (current liabilities)</t>
  </si>
  <si>
    <t>Items</t>
  </si>
  <si>
    <t>Principal</t>
  </si>
  <si>
    <t>Amount</t>
  </si>
  <si>
    <t>USD’000</t>
  </si>
  <si>
    <t>months</t>
  </si>
  <si>
    <t>Interest rate swaps</t>
  </si>
  <si>
    <t>Accounting policies</t>
  </si>
  <si>
    <t>Allowance for diminution in value</t>
  </si>
  <si>
    <t>Revenue Derived        From External Customers</t>
  </si>
  <si>
    <t>Total           Revenue</t>
  </si>
  <si>
    <t>Total             Revenue</t>
  </si>
  <si>
    <t xml:space="preserve">The above contracts were executed with creditworthy financial institution and hence the likelihood of non-performance is remote.  </t>
  </si>
  <si>
    <t>The above arrangement has an effect of deferring the interest rate determination for the Company's USD loan to the end of the 6 month interest period instead of the beginning as in the original banking agreement.  In addition, the Company is also entitled to deduct a margin from the interest rate that has been determined.</t>
  </si>
  <si>
    <t>The risk to the Company is that the Company may have to pay an interest rate which is higher than the normal banking arrangement if the reference rate increase during the 6-month interest period by more than the agreed margin.</t>
  </si>
  <si>
    <t>IOI Properties Berhad</t>
  </si>
  <si>
    <t>Lush Development Sdn Bhd</t>
  </si>
  <si>
    <t>Investment by IOI Properties Berhad, a subsidiary of IOI Corporation Berhad</t>
  </si>
  <si>
    <t>Equity Interest acquired</t>
  </si>
  <si>
    <t>Amount due to customers on contracts</t>
  </si>
  <si>
    <t>Denominated in USD (USD3,333,000)</t>
  </si>
  <si>
    <t>Total gain on disposal</t>
  </si>
  <si>
    <t>Quoted in Malaysia</t>
  </si>
  <si>
    <t>During the current financial year to date, the Company repurchased 2,934,000 of its issued shares capital from the open market.  The average price paid for the shares repurchased was RM3.43 per share.  The repurchase transactions were financed by internally generated funds.  The shares repurchased are being held as treasury shares and treated in accordance with the requirement of Section 67A of the Companies Act 1965.  None of the treasury shares has been resold or distributed as share dividends during the current financial period.</t>
  </si>
  <si>
    <t>Any differential to be paid or received on an interest rate swap contract is recognised as a component of interest income or expense over the period of the contract. Gains and losses on early termination of interest rate swaps or on repayment of the borrowing are taken to the income statement.</t>
  </si>
  <si>
    <t>Value of interest rate swap contracts classified by remaining period to maturity date.</t>
  </si>
  <si>
    <t>&gt; 1 -3</t>
  </si>
  <si>
    <t>&gt; 3 – 6</t>
  </si>
  <si>
    <t>Nil</t>
  </si>
  <si>
    <t>During the financial period, the Group changed its accounting policy in respect of the recognition of dividends proposed or declared after the balance sheet date in compliance with the new MASB Standard 19 “Events After the Balance Sheet Date”.  In the previous years, dividends proposed or declared after the balance sheet date were accrued as a liability at the balance sheet date.  Under the new policy, these dividends are disclosed as a separate component of shareholders’ equity in accordance with MASB Standard 1 “Presentation of Financial Statements” and will be accrued as a liability in the period in which the obligation to pay is established in accordance with MASB Standard 19.</t>
  </si>
  <si>
    <t>Quoted outside Malaysia *</t>
  </si>
  <si>
    <t>Total loss on disposal</t>
  </si>
  <si>
    <t>Litigation involving claims for damages and compensation</t>
  </si>
  <si>
    <t>third</t>
  </si>
  <si>
    <t>3Q</t>
  </si>
  <si>
    <t>INDIVIDUAL PERIOD (3Q)</t>
  </si>
  <si>
    <t>CUMULATIVE PERIOD (9 Mths)</t>
  </si>
  <si>
    <t>Exceptional items comprise the followings:</t>
  </si>
  <si>
    <t>Deferred income recognised in respect of the disposal of Jasin Lalang Estate</t>
  </si>
  <si>
    <t>Under/(over) provision of current taxation in prior years</t>
  </si>
  <si>
    <t>9 Months Ended 31/03/01</t>
  </si>
  <si>
    <t>As at 31/03/01</t>
  </si>
  <si>
    <t>No dividend has been proposed for this quarter.</t>
  </si>
  <si>
    <t>(9 months)</t>
  </si>
  <si>
    <t>Proposal by IOI Corporation Berhad</t>
  </si>
  <si>
    <t>Disposal of  13,073,002 ordinary shares of RM1.00 each in Nissan-Industrial Oxygen Incorporated Berhad ("NIOI") representing 31.78% of the then issued and paid up share capital of NIOI to Malaysian Oxygen Berhad ("MOX") for a cash consideration of RM67,456,690 or RM5.16 per share; and</t>
  </si>
  <si>
    <t>Commitment to dispose its remaining 4,800,000 ordinary shares of RM1.00 each in NIOI representing 11.67% of the then issued and paid up share capital of NIOI presently under a moratorium on sale, transfer and assignment to MOX for a cash consideration of RM24,768,000 or RM5.16 per share.</t>
  </si>
  <si>
    <t>The disposal of the 13,073,002 ordinary shares in NIOI  has been completed.</t>
  </si>
  <si>
    <t xml:space="preserve">Proposed Distribution of up to 41,350,579 ordinary shares of RM1.00 each in Palmco Holdings Berhad ("Palmco") for free to the shareholders of IOI Corporation Berhad ("IOI") on an entitlement basis to be announced later. </t>
  </si>
  <si>
    <t>Arab-Malaysian Merchant Bank Berhad</t>
  </si>
  <si>
    <t>the approval of the Ministry of International Trade and Industry and the Foreign Investment Committee for the change in shareholding of Palmco arising from the Proposed Distribution;</t>
  </si>
  <si>
    <t>the recognition by the Kuala Lumpur Stock Exchange ("KLSE") of Palmco meeting the public shareholding spread requirements under its Listing Requirements as well as the approval of the KLSE for the continuation of trading of Palmco's Shares upon meeting of the public shareholding spread;</t>
  </si>
  <si>
    <t>the approval of shareholders of IOI at an Extraordinary General Meeting to be convened; and</t>
  </si>
  <si>
    <t>the sanction of the High Court of Malaya for the Proposed Distribution.</t>
  </si>
  <si>
    <t>The proposal is not subject to any regulatory approval.  However, the acquisition is not completed pending the fulfillment of the conditions precedent of the conditional agreement.</t>
  </si>
  <si>
    <t>3,187,000 new ordinary shares of RM0.50 each at RM2.20 per share arising from the exercise of options granted under the Executive Share Option  Scheme.</t>
  </si>
  <si>
    <t>2,713,000 new ordinary shares of RM0.50 each at RM2.45 per share arising from the exercise of options granted under the Executive Share Option  Scheme.</t>
  </si>
  <si>
    <t>327,000 new ordinary shares of RM0.50 each at RM2.50 per share arising from the exercise of options granted under the Executive Share Option  Scheme.</t>
  </si>
  <si>
    <t>1,174,000 new ordinary shares of RM0.50 each at RM2.70 per share arising from the exercise of options granted under the Executive Share Option  Scheme.</t>
  </si>
  <si>
    <t>1,861,000 new ordinary shares of RM0.50 each at RM2.80 per share arising from the exercise of options granted under the Executive Share Option  Scheme.</t>
  </si>
  <si>
    <t>vi)</t>
  </si>
  <si>
    <t>342,000 new ordinary shares of RM0.50 each at RM3.70 per share arising from the exercise of options granted under the Executive Share Option  Scheme.</t>
  </si>
  <si>
    <t>67,000 new ordinary shares of RM0.50 each at RM3.90 per share arising from the exercise of options granted under the Executive Share Option  Scheme.</t>
  </si>
  <si>
    <t>vii)</t>
  </si>
  <si>
    <t>viii)</t>
  </si>
  <si>
    <t>Notwithstanding that the Company was not a party to the above proceedings, in order to protect the interests of the Company, the Company has applied and has been allowed to be joined as a party to the aforesaid court action on 1 November 2000.  Subsequent thereto, the Company has instructed its solicitors to make the necessary application to set aside the Order For Leave and to strike out the Applicant's Notice of Motion for an Order of Mandamus.  The case was part heard and fixed for continued hearing.  The Applicant has disposed all his shares and warrants in Palmco save and except for 8,000 ordinary shares and the Company has since successfully completed a Mandatory General Offer on Palmco Holdings Berhad.</t>
  </si>
  <si>
    <t>On  5 April 2002, Arab-Malaysian Merchant Bank Berhad announced on behalf of the Company that the Company proposed to distribute up to 41,350,579 ordinary shares of RM1.00 each ("Shares") in Palmco Holdings Berhad ("Palmco") for free to the shareholders of the Company on an entitlement basis to be announced later ("Proposed Distribution").</t>
  </si>
  <si>
    <t>Proposed Distribution of Palmco Shares</t>
  </si>
  <si>
    <t>Disposal of Kanzen Tetsu Sdn Bhd</t>
  </si>
  <si>
    <t/>
  </si>
  <si>
    <t>In the opinion of the Directors, the results for the financial period under review have not been affected by any transaction or event of a material or unusual nature which has risen between 31 March 2002 and the date of this announcement.</t>
  </si>
  <si>
    <t>Proposed disposal of 3,000,000 ordinary shares of RM1.00 each in Kanzen Tetsu Sdn Bhd ("KTSB") representing 30.00% of the issued and paid up share capital of KTSB to FACB Industries Incorporated Berhad ("FACBI") for a cash consideration of RM11,000,000.</t>
  </si>
  <si>
    <t>the Ministry of International Trade and Industry; and</t>
  </si>
  <si>
    <t>Details of  instruments with off-balance sheet risk as at 14 May 2002:</t>
  </si>
  <si>
    <t>On 23 April 2002, the Company entered into a conditional share sale agreement to dispose of its 3,000,000 ordinary shares of RM1.00 each in Kanzen Tetsu Sdn Bhd ("KTSB") representing 30.00% of the issued and paid up share capital of KTSB to FACB Industries Incorporated Berhad ("FACBI") for a cash consideration of RM11,000,000 ("Proposed Disposal").</t>
  </si>
  <si>
    <t>the approval of the shareholders of FACBI, if required.</t>
  </si>
  <si>
    <t>CURRENT QUARTER</t>
  </si>
  <si>
    <t>PRECEDING QUARTER</t>
  </si>
  <si>
    <t>Profit before taxation</t>
  </si>
  <si>
    <t>INCREASE/ (DECREASE)</t>
  </si>
  <si>
    <t>The analysis of contribution by segment is as follows:</t>
  </si>
  <si>
    <t>Net gain on disposal of other long term investments</t>
  </si>
  <si>
    <t>Denominated in SGD (SGD15,500,000)</t>
  </si>
  <si>
    <t>Denominated in USD (USD6,667,000)</t>
  </si>
  <si>
    <t>based on weighted average of 843,843,639 [31/03/01 - 841,450,938] ordinary shares - sen)</t>
  </si>
  <si>
    <t xml:space="preserve">Basic </t>
  </si>
  <si>
    <t>based on weighted average of 849,111,235 [31/03/01 - 839,578,769] ordinary shares - sen</t>
  </si>
  <si>
    <t>- Individual quarter</t>
  </si>
  <si>
    <t>- Cumulative quarter</t>
  </si>
  <si>
    <t>based on weighted average of 929,154,924 [31/03/01 - 839,868,413] ordinary shares - sen</t>
  </si>
  <si>
    <t>based on weighted average of 876,850,531 [31/03/01 -843,298,337] ordinary shares - sen</t>
  </si>
  <si>
    <t>Fully diluted</t>
  </si>
  <si>
    <r>
      <t xml:space="preserve">Gain on disposal of a subsidiary                        </t>
    </r>
    <r>
      <rPr>
        <i/>
        <sz val="8"/>
        <rFont val="Times New Roman"/>
        <family val="1"/>
      </rPr>
      <t>(See Note 8)</t>
    </r>
  </si>
  <si>
    <t>Allowance for diminution in value of  other long term investments</t>
  </si>
  <si>
    <t>There were no extraordinary items for the current quarter and financial year to-date.</t>
  </si>
  <si>
    <t>Additional investment/dilution/disposal in existing subsidiaries</t>
  </si>
  <si>
    <t>The status of corporate proposals announced but not completed are as follow:</t>
  </si>
  <si>
    <t>22,276,500 new ordinary shares of RM0.50 each at RM3.35 per share arising from the exercise of subscription rights pertaining to warrants 1995/2003.</t>
  </si>
  <si>
    <t>*</t>
  </si>
  <si>
    <t>Nissan-Industrial Oxygen Incorporated Berhad *</t>
  </si>
  <si>
    <t xml:space="preserve">The total dividend declared for the current financial year to-date is 6.0 sen per RM0.50 share less 28% income tax (31 March 2001: 5.0 sen per RM0.50 share less 28% income tax). </t>
  </si>
  <si>
    <t>The effective tax rate of the Group for the current quarter and current financial year to-date is lower than the statutory tax rate due principally to the utilisation of brought forward unabsorbed tax losses, unutilised capital and agricultural allowances as well as tax incentives available to certain subsidiaries.</t>
  </si>
  <si>
    <t>There were no disposal of unquoted investments and/or properties outside the ordinary course of business of the Group for the current quarter and financial year to-date.</t>
  </si>
  <si>
    <t>During the current financial year to-date, the Company issued the following shares:</t>
  </si>
  <si>
    <t>The profit before taxation for the current quarter is significantly higher as compared with the immediate preceding quarter due mainly to improved performances from all major segments and exceptional items as disclosed in note (2).</t>
  </si>
  <si>
    <t>The Proposed Distribution has been approved by the Securities Commission but still pending approvals from other relevant authorities and the shareholders of the Company as well as sanction of the High Court of Malaya.</t>
  </si>
  <si>
    <t>The Proposed Disposal is pending approval from the relevant authority and the shareholders of FACBI.</t>
  </si>
  <si>
    <t>The low crop season for the third quarter has resulted in a 21% reduction in FFB production compared to the immediate preceding quarter.  The effect of lower production on plantation earnings was however offset by favourable CPO prices and higher oil extraction rates.</t>
  </si>
  <si>
    <t>Nissan-Industrial Oxygen Incorporated Berhad has been deconsolidated in March 2002 following the disposal of 13,073,002 ordinary share of RM1.00 each on 4 March 2002.</t>
  </si>
  <si>
    <t>Share of post acquisition profit *</t>
  </si>
  <si>
    <t>Share of post acquisition profit for portion of Nissan-Industrial Oxygen Incorporated shares yet to be disposed</t>
  </si>
  <si>
    <t>Held at Palmco level</t>
  </si>
  <si>
    <t>IOI-Multimedia Sdn Bhd</t>
  </si>
  <si>
    <t>Revenue            Derived             From              Other         Segment</t>
  </si>
  <si>
    <t>Includes exceptional gain of RM88,503,000</t>
  </si>
  <si>
    <t xml:space="preserve">The Proposed Distribution is by way of capital distribution involving the reduction of the share premium reserves of the Company so as to reward the shareholders of the Company for their continuous support of the Company and to enable Palmco to meet its public shareholding spread in order for its shares to be traded again on the Kuala Lumpur Stock Exchange.
The Proposed Distribution is by way of </t>
  </si>
  <si>
    <t>The Board has declared an interim dividend  of  12% or  6.0 sen per ordinary share of RM0.50 each less 28% income tax in respect of the financial year ending 30 June 2002 (30 June 2001: 10% or 5.0 sen per ordinary share of RM0.50 each less 28% income tax).  The dividend was paid on 22 March 2002.</t>
  </si>
  <si>
    <t>Revenue            Derived          From              Other         Segment</t>
  </si>
  <si>
    <t>Allowance for diminution in value of  an associated company</t>
  </si>
  <si>
    <t>The performance of both the Group's plantation and property business are on the uptrend.  Barring any unforeseen circumstances, the Group's operating results for the full year is therefore expected to be better than the last financial year.</t>
  </si>
  <si>
    <t>For the current quarter, the Group recorded a revenue of RM650.6m and pre-tax profit of RM173.9m, a 36% improvement over the immediate preceding quarter.</t>
  </si>
  <si>
    <t>Interim Dividend</t>
  </si>
  <si>
    <t>Interim                   Dividend</t>
  </si>
  <si>
    <t>Includes exceptional gain of RM14,981,000</t>
  </si>
  <si>
    <t>At the operating profit level, profit before exceptional items for the current quarter is 85% and 23% higher than the preceding year corresponding quarter and immediate preceding quarter respectively on the back of satisfactory performances from all the major segments.</t>
  </si>
  <si>
    <t>Property segment reported an increase of 25% in earnings from the preceding quarter due to higher sales and progress work done in the current quarter whilst manufacturing earnings increase by 18% with higher contribution from both oleochemicals and refinery business.</t>
  </si>
  <si>
    <t>Compared to preceding year corresponding period, with all the key segments performing and the inclusion of Palmco as a subsidiary, the Group's pre-tax profit achieved for the first nine months of RM389.5m is 6% higher despite the preceding year corresponding period having the benefit of an exceptional gain of RM88.5m.  Excluding attributable exceptional items, the net earnings of the Group for the current nine months is RM232.6m as compared to RM162.2m for the previous year corresponding period; i.e. 43% higher.</t>
  </si>
  <si>
    <t>The Company's application for upliftment of the moratorium on 4,800,000 ordinary shares of RM1.00 each in NIOI has been approved by the Securities Commission and its eventual disposal is pending the completion of the mandatory offer by MOX.</t>
  </si>
  <si>
    <t>For the plantation segment, despite lower FFB production due to seasonality factor, plantation earnings for this quarter continue its upward trend to increase by 17% as compared to 2Q FY2002 due mainly to higher CPO prices and improved oil extraction rates.</t>
  </si>
</sst>
</file>

<file path=xl/styles.xml><?xml version="1.0" encoding="utf-8"?>
<styleSheet xmlns="http://schemas.openxmlformats.org/spreadsheetml/2006/main">
  <numFmts count="4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s>
  <fonts count="20">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i/>
      <sz val="10"/>
      <name val="Times New Roman"/>
      <family val="1"/>
    </font>
    <font>
      <sz val="11"/>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sz val="14"/>
      <name val="Times New Roman"/>
      <family val="1"/>
    </font>
    <font>
      <b/>
      <sz val="8"/>
      <name val="Times New Roman"/>
      <family val="1"/>
    </font>
    <font>
      <u val="single"/>
      <sz val="9"/>
      <color indexed="12"/>
      <name val="Arial"/>
      <family val="0"/>
    </font>
    <font>
      <u val="single"/>
      <sz val="9"/>
      <color indexed="36"/>
      <name val="Arial"/>
      <family val="0"/>
    </font>
    <font>
      <i/>
      <sz val="8"/>
      <name val="Times New Roman"/>
      <family val="1"/>
    </font>
    <font>
      <b/>
      <i/>
      <sz val="10"/>
      <name val="Times New Roman"/>
      <family val="1"/>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378">
    <xf numFmtId="0" fontId="0" fillId="0" borderId="0" xfId="0" applyAlignment="1">
      <alignment/>
    </xf>
    <xf numFmtId="0" fontId="1" fillId="0" borderId="0" xfId="0" applyFont="1" applyAlignment="1">
      <alignment/>
    </xf>
    <xf numFmtId="0" fontId="3" fillId="0" borderId="0" xfId="0" applyFont="1" applyAlignment="1">
      <alignment vertical="top" wrapText="1"/>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xf>
    <xf numFmtId="14" fontId="3" fillId="0" borderId="0" xfId="0" applyNumberFormat="1" applyFont="1" applyAlignment="1">
      <alignment horizontal="center"/>
    </xf>
    <xf numFmtId="0" fontId="3" fillId="0" borderId="0" xfId="0" applyFont="1" applyAlignment="1">
      <alignment horizontal="center"/>
    </xf>
    <xf numFmtId="179" fontId="1" fillId="0" borderId="0" xfId="15" applyNumberFormat="1" applyFont="1" applyAlignment="1">
      <alignment/>
    </xf>
    <xf numFmtId="0" fontId="1" fillId="0" borderId="0" xfId="0" applyFont="1" applyAlignment="1">
      <alignment vertical="top"/>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5" fillId="0" borderId="0" xfId="0" applyFont="1" applyAlignment="1">
      <alignment horizontal="justify" vertical="top" wrapText="1"/>
    </xf>
    <xf numFmtId="0" fontId="1" fillId="0" borderId="0" xfId="0" applyFont="1" applyAlignment="1">
      <alignment/>
    </xf>
    <xf numFmtId="0" fontId="1" fillId="0" borderId="0" xfId="0" applyFont="1" applyBorder="1" applyAlignment="1">
      <alignment/>
    </xf>
    <xf numFmtId="179" fontId="1" fillId="0" borderId="0" xfId="15" applyNumberFormat="1" applyFont="1" applyBorder="1" applyAlignment="1">
      <alignment horizontal="left" vertical="top" wrapText="1"/>
    </xf>
    <xf numFmtId="0" fontId="1" fillId="0" borderId="0" xfId="0" applyFont="1" applyAlignment="1">
      <alignment horizontal="justify" vertical="top" wrapText="1"/>
    </xf>
    <xf numFmtId="0" fontId="3" fillId="0" borderId="0" xfId="0" applyFont="1" applyAlignment="1">
      <alignment horizontal="right"/>
    </xf>
    <xf numFmtId="0" fontId="1" fillId="0" borderId="0" xfId="0" applyFont="1" applyAlignment="1">
      <alignment horizontal="left" indent="1"/>
    </xf>
    <xf numFmtId="179" fontId="3" fillId="0" borderId="0" xfId="15" applyNumberFormat="1" applyFont="1" applyAlignment="1">
      <alignment horizontal="right"/>
    </xf>
    <xf numFmtId="0" fontId="3" fillId="0" borderId="0" xfId="0" applyFont="1" applyBorder="1" applyAlignment="1">
      <alignment horizontal="right" vertical="top" wrapText="1"/>
    </xf>
    <xf numFmtId="0" fontId="3" fillId="0" borderId="0" xfId="0" applyFont="1" applyBorder="1" applyAlignment="1">
      <alignment horizontal="right"/>
    </xf>
    <xf numFmtId="0" fontId="3" fillId="0" borderId="0" xfId="0" applyFont="1" applyAlignment="1">
      <alignment vertical="top"/>
    </xf>
    <xf numFmtId="0" fontId="8" fillId="0" borderId="0" xfId="0" applyFont="1" applyAlignment="1">
      <alignment/>
    </xf>
    <xf numFmtId="0" fontId="5" fillId="0" borderId="0" xfId="0" applyFont="1" applyAlignment="1">
      <alignment/>
    </xf>
    <xf numFmtId="0" fontId="1" fillId="0" borderId="0" xfId="0" applyFont="1" applyAlignment="1">
      <alignment horizontal="justify" vertical="top"/>
    </xf>
    <xf numFmtId="0" fontId="3" fillId="0" borderId="0" xfId="0" applyFont="1" applyFill="1" applyAlignment="1">
      <alignment/>
    </xf>
    <xf numFmtId="0" fontId="1" fillId="0" borderId="0" xfId="0" applyFont="1" applyFill="1" applyAlignment="1">
      <alignment/>
    </xf>
    <xf numFmtId="179" fontId="1" fillId="0" borderId="0" xfId="15" applyNumberFormat="1" applyFont="1" applyFill="1" applyAlignment="1">
      <alignment/>
    </xf>
    <xf numFmtId="179" fontId="1" fillId="0" borderId="0" xfId="0" applyNumberFormat="1" applyFont="1" applyBorder="1" applyAlignment="1">
      <alignment/>
    </xf>
    <xf numFmtId="0" fontId="0" fillId="0" borderId="0" xfId="0" applyFont="1" applyAlignment="1">
      <alignment/>
    </xf>
    <xf numFmtId="179" fontId="7" fillId="0" borderId="0" xfId="15" applyNumberFormat="1" applyFont="1" applyAlignment="1">
      <alignment horizontal="right"/>
    </xf>
    <xf numFmtId="179" fontId="3" fillId="0" borderId="0" xfId="15" applyNumberFormat="1" applyFont="1" applyBorder="1" applyAlignment="1">
      <alignment horizontal="right"/>
    </xf>
    <xf numFmtId="43" fontId="3" fillId="0" borderId="0" xfId="15" applyNumberFormat="1" applyFont="1" applyBorder="1" applyAlignment="1">
      <alignment horizontal="right"/>
    </xf>
    <xf numFmtId="10" fontId="3" fillId="0" borderId="0" xfId="22" applyNumberFormat="1" applyFont="1" applyBorder="1" applyAlignment="1">
      <alignment horizontal="right"/>
    </xf>
    <xf numFmtId="0" fontId="7" fillId="0" borderId="0" xfId="0" applyFont="1" applyAlignment="1">
      <alignment horizontal="right"/>
    </xf>
    <xf numFmtId="179" fontId="3" fillId="0" borderId="1" xfId="15" applyNumberFormat="1" applyFont="1" applyBorder="1" applyAlignment="1">
      <alignment horizontal="right"/>
    </xf>
    <xf numFmtId="0" fontId="9" fillId="0" borderId="0" xfId="0" applyFont="1" applyAlignment="1">
      <alignment horizontal="center"/>
    </xf>
    <xf numFmtId="0" fontId="2" fillId="0" borderId="0" xfId="0" applyFont="1" applyAlignment="1">
      <alignment/>
    </xf>
    <xf numFmtId="0" fontId="9" fillId="0" borderId="0" xfId="0" applyFont="1" applyAlignment="1">
      <alignment horizontal="right" vertical="top" wrapText="1"/>
    </xf>
    <xf numFmtId="0" fontId="9" fillId="0" borderId="0" xfId="0" applyFont="1" applyAlignment="1">
      <alignment horizontal="right"/>
    </xf>
    <xf numFmtId="0" fontId="10" fillId="0" borderId="0" xfId="0" applyFont="1" applyAlignment="1">
      <alignment/>
    </xf>
    <xf numFmtId="0" fontId="2" fillId="0" borderId="0" xfId="0" applyFont="1" applyAlignment="1">
      <alignment vertical="center"/>
    </xf>
    <xf numFmtId="179" fontId="2" fillId="0" borderId="0" xfId="15" applyNumberFormat="1" applyFont="1" applyAlignment="1">
      <alignment/>
    </xf>
    <xf numFmtId="0" fontId="2" fillId="0" borderId="0" xfId="0" applyFont="1" applyAlignment="1">
      <alignment vertical="top"/>
    </xf>
    <xf numFmtId="179" fontId="2" fillId="0" borderId="0" xfId="15" applyNumberFormat="1" applyFont="1" applyAlignment="1">
      <alignment vertical="top"/>
    </xf>
    <xf numFmtId="0" fontId="2" fillId="0" borderId="0" xfId="0" applyFont="1" applyAlignment="1">
      <alignment/>
    </xf>
    <xf numFmtId="0" fontId="2" fillId="0" borderId="0" xfId="0" applyFont="1" applyAlignment="1">
      <alignment horizontal="left" vertical="top" wrapText="1"/>
    </xf>
    <xf numFmtId="0" fontId="11" fillId="0" borderId="0" xfId="0" applyFont="1" applyAlignment="1">
      <alignment/>
    </xf>
    <xf numFmtId="179" fontId="2" fillId="0" borderId="0" xfId="15" applyNumberFormat="1" applyFont="1" applyAlignment="1">
      <alignment vertical="center"/>
    </xf>
    <xf numFmtId="0" fontId="12" fillId="0" borderId="0" xfId="0" applyFont="1" applyAlignment="1">
      <alignment/>
    </xf>
    <xf numFmtId="0" fontId="2" fillId="0" borderId="0" xfId="0" applyFont="1" applyAlignment="1">
      <alignment vertical="top" wrapText="1"/>
    </xf>
    <xf numFmtId="0" fontId="2" fillId="0" borderId="0" xfId="0" applyFont="1" applyAlignment="1">
      <alignment horizontal="left" vertical="top"/>
    </xf>
    <xf numFmtId="43" fontId="2" fillId="0" borderId="0" xfId="15" applyFont="1" applyAlignment="1">
      <alignment/>
    </xf>
    <xf numFmtId="0" fontId="6" fillId="0" borderId="0" xfId="0" applyFont="1" applyBorder="1" applyAlignment="1">
      <alignment horizontal="center"/>
    </xf>
    <xf numFmtId="0" fontId="3" fillId="0" borderId="0" xfId="0" applyFont="1" applyBorder="1" applyAlignment="1">
      <alignment/>
    </xf>
    <xf numFmtId="0" fontId="9" fillId="0" borderId="0" xfId="0" applyFont="1" applyAlignment="1">
      <alignment vertical="top" wrapText="1"/>
    </xf>
    <xf numFmtId="14" fontId="9" fillId="0" borderId="0" xfId="0" applyNumberFormat="1" applyFont="1" applyAlignment="1">
      <alignment horizontal="right"/>
    </xf>
    <xf numFmtId="14" fontId="9" fillId="0" borderId="0" xfId="0" applyNumberFormat="1" applyFont="1" applyAlignment="1">
      <alignment horizontal="center"/>
    </xf>
    <xf numFmtId="0" fontId="13" fillId="0" borderId="0" xfId="0" applyFont="1" applyAlignment="1">
      <alignment horizontal="left" indent="1"/>
    </xf>
    <xf numFmtId="179" fontId="2" fillId="0" borderId="1" xfId="15" applyNumberFormat="1" applyFont="1" applyBorder="1" applyAlignment="1">
      <alignment/>
    </xf>
    <xf numFmtId="0" fontId="9" fillId="0" borderId="0" xfId="0" applyFont="1" applyAlignment="1">
      <alignment/>
    </xf>
    <xf numFmtId="0" fontId="9" fillId="0" borderId="0" xfId="0" applyFont="1" applyAlignment="1">
      <alignment horizontal="left" indent="1"/>
    </xf>
    <xf numFmtId="0" fontId="13" fillId="0" borderId="0" xfId="0" applyFont="1" applyAlignment="1">
      <alignment horizontal="left" indent="2"/>
    </xf>
    <xf numFmtId="179" fontId="2" fillId="0" borderId="2" xfId="15" applyNumberFormat="1" applyFont="1" applyBorder="1" applyAlignment="1">
      <alignment/>
    </xf>
    <xf numFmtId="179" fontId="2" fillId="0" borderId="3" xfId="15" applyNumberFormat="1" applyFont="1" applyBorder="1" applyAlignment="1">
      <alignment/>
    </xf>
    <xf numFmtId="0" fontId="13" fillId="0" borderId="0" xfId="0" applyFont="1" applyAlignment="1">
      <alignment/>
    </xf>
    <xf numFmtId="179" fontId="2" fillId="0" borderId="0" xfId="15" applyNumberFormat="1" applyFont="1" applyBorder="1" applyAlignment="1">
      <alignment/>
    </xf>
    <xf numFmtId="0" fontId="2" fillId="0" borderId="0" xfId="0" applyFont="1" applyBorder="1" applyAlignment="1">
      <alignment/>
    </xf>
    <xf numFmtId="0" fontId="13" fillId="0" borderId="0" xfId="0" applyFont="1" applyBorder="1" applyAlignment="1">
      <alignment horizontal="left" indent="2"/>
    </xf>
    <xf numFmtId="0" fontId="2" fillId="0" borderId="0" xfId="0" applyFont="1" applyFill="1" applyAlignment="1">
      <alignment vertical="top" wrapText="1"/>
    </xf>
    <xf numFmtId="0" fontId="3" fillId="0" borderId="4" xfId="0" applyFont="1" applyBorder="1" applyAlignment="1">
      <alignment horizontal="right"/>
    </xf>
    <xf numFmtId="179" fontId="3" fillId="0" borderId="0" xfId="15" applyNumberFormat="1" applyFont="1" applyBorder="1" applyAlignment="1">
      <alignment/>
    </xf>
    <xf numFmtId="0" fontId="3" fillId="0" borderId="1" xfId="0" applyFont="1" applyBorder="1" applyAlignment="1">
      <alignment horizontal="right"/>
    </xf>
    <xf numFmtId="0" fontId="5" fillId="0" borderId="0" xfId="0" applyFont="1" applyBorder="1" applyAlignment="1">
      <alignment horizontal="justify" vertical="top" wrapText="1"/>
    </xf>
    <xf numFmtId="0" fontId="5"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1" fillId="0" borderId="0" xfId="0" applyFont="1" applyFill="1" applyAlignment="1">
      <alignment horizontal="justify" vertical="top"/>
    </xf>
    <xf numFmtId="0" fontId="3" fillId="0" borderId="0" xfId="0" applyFont="1" applyBorder="1" applyAlignment="1">
      <alignment horizontal="center"/>
    </xf>
    <xf numFmtId="0" fontId="1" fillId="0" borderId="0" xfId="0" applyFont="1" applyBorder="1" applyAlignment="1">
      <alignment horizontal="justify" vertical="top" wrapText="1"/>
    </xf>
    <xf numFmtId="179" fontId="1" fillId="0" borderId="1" xfId="15" applyNumberFormat="1" applyFont="1" applyFill="1" applyBorder="1" applyAlignment="1">
      <alignment/>
    </xf>
    <xf numFmtId="179" fontId="1" fillId="0" borderId="0" xfId="15" applyNumberFormat="1" applyFont="1" applyAlignment="1">
      <alignment horizontal="justify" vertical="top" wrapText="1"/>
    </xf>
    <xf numFmtId="179" fontId="1" fillId="0" borderId="0" xfId="15" applyNumberFormat="1" applyFont="1" applyAlignment="1">
      <alignment horizontal="right"/>
    </xf>
    <xf numFmtId="179" fontId="1" fillId="0" borderId="0" xfId="15" applyNumberFormat="1" applyFont="1" applyFill="1" applyBorder="1" applyAlignment="1">
      <alignment/>
    </xf>
    <xf numFmtId="179" fontId="1" fillId="0" borderId="5" xfId="15" applyNumberFormat="1" applyFont="1" applyFill="1" applyBorder="1" applyAlignment="1">
      <alignment/>
    </xf>
    <xf numFmtId="0" fontId="1" fillId="0" borderId="0" xfId="0" applyFont="1" applyFill="1" applyAlignment="1">
      <alignment horizontal="justify" vertical="top" wrapText="1"/>
    </xf>
    <xf numFmtId="179" fontId="2" fillId="0" borderId="6" xfId="15" applyNumberFormat="1" applyFont="1" applyBorder="1" applyAlignment="1">
      <alignment vertical="center"/>
    </xf>
    <xf numFmtId="179" fontId="2" fillId="0" borderId="1" xfId="15" applyNumberFormat="1" applyFont="1" applyBorder="1" applyAlignment="1">
      <alignment vertical="top"/>
    </xf>
    <xf numFmtId="179" fontId="2" fillId="0" borderId="2" xfId="15" applyNumberFormat="1" applyFont="1" applyBorder="1" applyAlignment="1">
      <alignment vertical="top"/>
    </xf>
    <xf numFmtId="179" fontId="2" fillId="0" borderId="7" xfId="15" applyNumberFormat="1" applyFont="1" applyBorder="1" applyAlignment="1">
      <alignment vertical="top"/>
    </xf>
    <xf numFmtId="179" fontId="2" fillId="0" borderId="8" xfId="15" applyNumberFormat="1" applyFont="1" applyBorder="1" applyAlignment="1">
      <alignment vertical="top"/>
    </xf>
    <xf numFmtId="179" fontId="2" fillId="0" borderId="5" xfId="15" applyNumberFormat="1" applyFont="1" applyBorder="1" applyAlignment="1">
      <alignment vertical="center"/>
    </xf>
    <xf numFmtId="179" fontId="1" fillId="0" borderId="0" xfId="15" applyNumberFormat="1" applyFont="1" applyBorder="1" applyAlignment="1">
      <alignment/>
    </xf>
    <xf numFmtId="0" fontId="15" fillId="0" borderId="0" xfId="0" applyFont="1" applyAlignment="1">
      <alignment horizontal="right" vertical="top" wrapText="1"/>
    </xf>
    <xf numFmtId="179" fontId="3" fillId="0" borderId="0" xfId="15" applyNumberFormat="1" applyFont="1" applyAlignment="1">
      <alignment/>
    </xf>
    <xf numFmtId="10" fontId="1" fillId="0" borderId="3" xfId="22" applyNumberFormat="1" applyFont="1" applyBorder="1" applyAlignment="1">
      <alignment horizontal="right"/>
    </xf>
    <xf numFmtId="0" fontId="3" fillId="0" borderId="2" xfId="0" applyFont="1" applyBorder="1" applyAlignment="1">
      <alignment horizontal="right"/>
    </xf>
    <xf numFmtId="179" fontId="3" fillId="0" borderId="3" xfId="15" applyNumberFormat="1" applyFont="1" applyBorder="1" applyAlignment="1">
      <alignment/>
    </xf>
    <xf numFmtId="43" fontId="1" fillId="0" borderId="3" xfId="15" applyNumberFormat="1" applyFont="1" applyBorder="1" applyAlignment="1">
      <alignment horizontal="right"/>
    </xf>
    <xf numFmtId="179" fontId="1" fillId="0" borderId="3" xfId="15" applyNumberFormat="1" applyFont="1" applyBorder="1" applyAlignment="1">
      <alignment horizontal="right"/>
    </xf>
    <xf numFmtId="0" fontId="1" fillId="0" borderId="3" xfId="0" applyFont="1" applyBorder="1" applyAlignment="1">
      <alignment/>
    </xf>
    <xf numFmtId="179" fontId="1" fillId="0" borderId="7" xfId="15" applyNumberFormat="1" applyFont="1" applyBorder="1" applyAlignment="1">
      <alignment horizontal="right"/>
    </xf>
    <xf numFmtId="43" fontId="9" fillId="0" borderId="0" xfId="15" applyFont="1" applyFill="1" applyAlignment="1">
      <alignment/>
    </xf>
    <xf numFmtId="0" fontId="9" fillId="0" borderId="0" xfId="0" applyFont="1" applyBorder="1" applyAlignment="1">
      <alignment horizontal="right" vertical="top" wrapText="1"/>
    </xf>
    <xf numFmtId="179" fontId="2" fillId="0" borderId="0" xfId="0" applyNumberFormat="1" applyFont="1" applyBorder="1" applyAlignment="1">
      <alignment/>
    </xf>
    <xf numFmtId="179" fontId="3" fillId="0" borderId="0" xfId="15" applyNumberFormat="1" applyFont="1" applyBorder="1" applyAlignment="1">
      <alignment horizontal="left" vertical="top" wrapText="1"/>
    </xf>
    <xf numFmtId="179" fontId="6" fillId="0" borderId="0" xfId="15" applyNumberFormat="1" applyFont="1" applyAlignment="1">
      <alignment/>
    </xf>
    <xf numFmtId="0" fontId="3" fillId="0" borderId="7" xfId="0" applyFont="1" applyBorder="1" applyAlignment="1">
      <alignment horizontal="right"/>
    </xf>
    <xf numFmtId="0" fontId="15" fillId="0" borderId="0" xfId="0" applyFont="1" applyAlignment="1">
      <alignment horizontal="right"/>
    </xf>
    <xf numFmtId="179" fontId="3" fillId="0" borderId="0" xfId="15" applyNumberFormat="1" applyFont="1" applyFill="1" applyBorder="1" applyAlignment="1">
      <alignment/>
    </xf>
    <xf numFmtId="179" fontId="3" fillId="0" borderId="0" xfId="0" applyNumberFormat="1" applyFont="1" applyBorder="1" applyAlignment="1">
      <alignment/>
    </xf>
    <xf numFmtId="179" fontId="3" fillId="0" borderId="0" xfId="15" applyNumberFormat="1" applyFont="1" applyBorder="1" applyAlignment="1">
      <alignment horizontal="left" wrapText="1"/>
    </xf>
    <xf numFmtId="179" fontId="1" fillId="0" borderId="0" xfId="15" applyNumberFormat="1" applyFont="1" applyBorder="1" applyAlignment="1">
      <alignment horizontal="left" wrapText="1"/>
    </xf>
    <xf numFmtId="0" fontId="1" fillId="0" borderId="0" xfId="0" applyFont="1" applyBorder="1" applyAlignment="1">
      <alignment horizontal="justify"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wrapText="1" indent="1"/>
    </xf>
    <xf numFmtId="0" fontId="1" fillId="0" borderId="0" xfId="0" applyFont="1" applyAlignment="1">
      <alignment horizontal="left"/>
    </xf>
    <xf numFmtId="0" fontId="1" fillId="0" borderId="0" xfId="0" applyFont="1" applyFill="1" applyAlignment="1">
      <alignment horizontal="left"/>
    </xf>
    <xf numFmtId="0" fontId="3" fillId="0" borderId="0" xfId="0" applyFont="1" applyAlignment="1">
      <alignment horizontal="left"/>
    </xf>
    <xf numFmtId="0" fontId="1" fillId="0" borderId="0" xfId="21" applyFont="1">
      <alignment/>
      <protection/>
    </xf>
    <xf numFmtId="180" fontId="3" fillId="0" borderId="0" xfId="21" applyNumberFormat="1" applyFont="1" applyAlignment="1" quotePrefix="1">
      <alignment horizontal="left"/>
      <protection/>
    </xf>
    <xf numFmtId="179" fontId="2" fillId="0" borderId="0" xfId="15" applyNumberFormat="1" applyFont="1" applyBorder="1" applyAlignment="1">
      <alignment vertical="top"/>
    </xf>
    <xf numFmtId="0" fontId="2" fillId="0" borderId="0" xfId="0" applyFont="1" applyBorder="1" applyAlignment="1">
      <alignment vertical="top"/>
    </xf>
    <xf numFmtId="0" fontId="2" fillId="0" borderId="0" xfId="0" applyFont="1" applyBorder="1" applyAlignment="1">
      <alignment horizontal="left" vertical="top"/>
    </xf>
    <xf numFmtId="0" fontId="0" fillId="0" borderId="0" xfId="0" applyFont="1" applyAlignment="1">
      <alignment/>
    </xf>
    <xf numFmtId="0" fontId="1" fillId="0" borderId="0" xfId="0" applyFont="1" applyFill="1" applyBorder="1" applyAlignment="1">
      <alignment/>
    </xf>
    <xf numFmtId="0" fontId="9" fillId="0" borderId="0" xfId="0" applyFont="1" applyFill="1" applyAlignment="1">
      <alignment horizontal="right" vertical="top" wrapText="1"/>
    </xf>
    <xf numFmtId="14" fontId="9" fillId="0" borderId="0" xfId="0" applyNumberFormat="1" applyFont="1" applyFill="1" applyAlignment="1">
      <alignment horizontal="right"/>
    </xf>
    <xf numFmtId="0" fontId="9" fillId="0" borderId="0" xfId="0" applyFont="1" applyFill="1" applyAlignment="1">
      <alignment horizontal="right"/>
    </xf>
    <xf numFmtId="179" fontId="9" fillId="0" borderId="6" xfId="15" applyNumberFormat="1" applyFont="1" applyFill="1" applyBorder="1" applyAlignment="1">
      <alignment vertical="center"/>
    </xf>
    <xf numFmtId="179" fontId="9" fillId="0" borderId="0" xfId="15" applyNumberFormat="1" applyFont="1" applyFill="1" applyAlignment="1">
      <alignment/>
    </xf>
    <xf numFmtId="179" fontId="9" fillId="0" borderId="0" xfId="15" applyNumberFormat="1" applyFont="1" applyFill="1" applyAlignment="1">
      <alignment vertical="top"/>
    </xf>
    <xf numFmtId="179" fontId="9" fillId="0" borderId="1" xfId="15" applyNumberFormat="1" applyFont="1" applyFill="1" applyBorder="1" applyAlignment="1">
      <alignment vertical="top"/>
    </xf>
    <xf numFmtId="179" fontId="9" fillId="0" borderId="0" xfId="15" applyNumberFormat="1" applyFont="1" applyFill="1" applyBorder="1" applyAlignment="1">
      <alignment vertical="top"/>
    </xf>
    <xf numFmtId="179" fontId="9" fillId="0" borderId="8" xfId="15" applyNumberFormat="1" applyFont="1" applyFill="1" applyBorder="1" applyAlignment="1">
      <alignment vertical="top"/>
    </xf>
    <xf numFmtId="179" fontId="9" fillId="0" borderId="2" xfId="15" applyNumberFormat="1" applyFont="1" applyFill="1" applyBorder="1" applyAlignment="1">
      <alignment vertical="top"/>
    </xf>
    <xf numFmtId="179" fontId="9" fillId="0" borderId="7" xfId="15" applyNumberFormat="1" applyFont="1" applyFill="1" applyBorder="1" applyAlignment="1">
      <alignment vertical="top"/>
    </xf>
    <xf numFmtId="179" fontId="9" fillId="0" borderId="5" xfId="15" applyNumberFormat="1" applyFont="1" applyFill="1" applyBorder="1" applyAlignment="1">
      <alignment vertical="center"/>
    </xf>
    <xf numFmtId="43" fontId="9" fillId="0" borderId="0" xfId="15" applyFont="1" applyFill="1" applyAlignment="1">
      <alignment vertical="top"/>
    </xf>
    <xf numFmtId="0" fontId="2" fillId="0" borderId="0" xfId="0" applyFont="1" applyFill="1" applyAlignment="1">
      <alignment/>
    </xf>
    <xf numFmtId="43" fontId="2" fillId="0" borderId="0" xfId="15" applyFont="1" applyFill="1" applyAlignment="1">
      <alignment vertical="top"/>
    </xf>
    <xf numFmtId="179" fontId="2" fillId="0" borderId="0" xfId="15" applyNumberFormat="1" applyFont="1" applyFill="1" applyAlignment="1">
      <alignment vertical="top"/>
    </xf>
    <xf numFmtId="43" fontId="2" fillId="0" borderId="0" xfId="15" applyFont="1" applyFill="1" applyAlignment="1">
      <alignment horizontal="right" vertical="top"/>
    </xf>
    <xf numFmtId="0" fontId="1" fillId="0" borderId="0" xfId="0" applyFont="1" applyFill="1" applyBorder="1" applyAlignment="1">
      <alignment/>
    </xf>
    <xf numFmtId="0" fontId="15" fillId="0" borderId="0" xfId="0" applyFont="1" applyFill="1" applyAlignment="1">
      <alignment horizontal="right"/>
    </xf>
    <xf numFmtId="179" fontId="9" fillId="0" borderId="2" xfId="15" applyNumberFormat="1" applyFont="1" applyFill="1" applyBorder="1" applyAlignment="1">
      <alignment/>
    </xf>
    <xf numFmtId="179" fontId="9" fillId="0" borderId="3" xfId="15" applyNumberFormat="1" applyFont="1" applyFill="1" applyBorder="1" applyAlignment="1">
      <alignment/>
    </xf>
    <xf numFmtId="179" fontId="9" fillId="0" borderId="7" xfId="15" applyNumberFormat="1" applyFont="1" applyFill="1" applyBorder="1" applyAlignment="1">
      <alignment/>
    </xf>
    <xf numFmtId="179" fontId="9" fillId="0" borderId="9" xfId="15" applyNumberFormat="1" applyFont="1" applyFill="1" applyBorder="1" applyAlignment="1">
      <alignment/>
    </xf>
    <xf numFmtId="179" fontId="9" fillId="0" borderId="1" xfId="15" applyNumberFormat="1" applyFont="1" applyFill="1" applyBorder="1" applyAlignment="1">
      <alignment/>
    </xf>
    <xf numFmtId="179" fontId="9" fillId="0" borderId="5" xfId="15" applyNumberFormat="1" applyFont="1" applyFill="1" applyBorder="1" applyAlignment="1">
      <alignment/>
    </xf>
    <xf numFmtId="179" fontId="9" fillId="0" borderId="0" xfId="15" applyNumberFormat="1" applyFont="1" applyFill="1" applyBorder="1" applyAlignment="1">
      <alignment/>
    </xf>
    <xf numFmtId="0" fontId="3" fillId="0" borderId="0" xfId="0" applyFont="1" applyFill="1" applyAlignment="1">
      <alignment horizontal="right"/>
    </xf>
    <xf numFmtId="0" fontId="3" fillId="0" borderId="1"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vertical="top" wrapText="1"/>
    </xf>
    <xf numFmtId="179" fontId="3" fillId="0" borderId="0" xfId="15" applyNumberFormat="1" applyFont="1" applyFill="1" applyBorder="1" applyAlignment="1">
      <alignment horizontal="right" vertical="top" wrapText="1"/>
    </xf>
    <xf numFmtId="0" fontId="3" fillId="0" borderId="0" xfId="0" applyFont="1" applyFill="1" applyBorder="1" applyAlignment="1">
      <alignment horizontal="right"/>
    </xf>
    <xf numFmtId="179" fontId="3" fillId="0" borderId="0" xfId="15" applyNumberFormat="1" applyFont="1" applyFill="1" applyAlignment="1">
      <alignment/>
    </xf>
    <xf numFmtId="0" fontId="3" fillId="0" borderId="0" xfId="0" applyFont="1" applyFill="1" applyBorder="1" applyAlignment="1">
      <alignment/>
    </xf>
    <xf numFmtId="9" fontId="1" fillId="0" borderId="0" xfId="22" applyFont="1" applyFill="1" applyAlignment="1">
      <alignment/>
    </xf>
    <xf numFmtId="179" fontId="3" fillId="0" borderId="2" xfId="15" applyNumberFormat="1" applyFont="1" applyFill="1" applyBorder="1" applyAlignment="1">
      <alignment/>
    </xf>
    <xf numFmtId="179" fontId="3" fillId="0" borderId="7" xfId="15" applyNumberFormat="1" applyFont="1" applyFill="1" applyBorder="1" applyAlignment="1">
      <alignment/>
    </xf>
    <xf numFmtId="179" fontId="3" fillId="0" borderId="1" xfId="15" applyNumberFormat="1" applyFont="1" applyFill="1" applyBorder="1" applyAlignment="1">
      <alignment/>
    </xf>
    <xf numFmtId="43" fontId="1" fillId="0" borderId="0" xfId="15" applyFont="1" applyFill="1" applyAlignment="1">
      <alignment/>
    </xf>
    <xf numFmtId="179" fontId="3" fillId="0" borderId="0" xfId="15" applyNumberFormat="1" applyFont="1" applyFill="1" applyAlignment="1">
      <alignment/>
    </xf>
    <xf numFmtId="179" fontId="3" fillId="0" borderId="0" xfId="15" applyNumberFormat="1" applyFont="1" applyFill="1" applyBorder="1" applyAlignment="1">
      <alignment/>
    </xf>
    <xf numFmtId="0" fontId="1" fillId="0" borderId="0" xfId="0" applyFont="1" applyFill="1" applyAlignment="1">
      <alignment/>
    </xf>
    <xf numFmtId="179" fontId="3" fillId="0" borderId="5" xfId="15" applyNumberFormat="1" applyFont="1" applyFill="1" applyBorder="1" applyAlignment="1">
      <alignment/>
    </xf>
    <xf numFmtId="179" fontId="3" fillId="0" borderId="0" xfId="15" applyNumberFormat="1" applyFont="1" applyFill="1" applyBorder="1" applyAlignment="1">
      <alignment horizontal="right"/>
    </xf>
    <xf numFmtId="179" fontId="1" fillId="0" borderId="2" xfId="15" applyNumberFormat="1" applyFont="1" applyFill="1" applyBorder="1" applyAlignment="1">
      <alignment/>
    </xf>
    <xf numFmtId="179" fontId="1" fillId="0" borderId="7" xfId="15" applyNumberFormat="1" applyFont="1" applyFill="1" applyBorder="1" applyAlignment="1">
      <alignment/>
    </xf>
    <xf numFmtId="179" fontId="1" fillId="0" borderId="0" xfId="15" applyNumberFormat="1" applyFont="1" applyFill="1" applyAlignment="1">
      <alignment/>
    </xf>
    <xf numFmtId="179" fontId="1" fillId="0" borderId="0" xfId="15" applyNumberFormat="1" applyFont="1" applyFill="1" applyBorder="1" applyAlignment="1">
      <alignment/>
    </xf>
    <xf numFmtId="179" fontId="3" fillId="0" borderId="0" xfId="15" applyNumberFormat="1" applyFont="1" applyFill="1" applyAlignment="1">
      <alignment horizontal="right"/>
    </xf>
    <xf numFmtId="0" fontId="1" fillId="0" borderId="0" xfId="0" applyFont="1" applyAlignment="1">
      <alignment vertical="center"/>
    </xf>
    <xf numFmtId="0" fontId="1" fillId="0" borderId="0" xfId="0" applyFont="1" applyBorder="1" applyAlignment="1">
      <alignment vertical="center"/>
    </xf>
    <xf numFmtId="179" fontId="3" fillId="0" borderId="5" xfId="0" applyNumberFormat="1" applyFont="1" applyBorder="1" applyAlignment="1">
      <alignment vertical="center"/>
    </xf>
    <xf numFmtId="179" fontId="1" fillId="0" borderId="5" xfId="0" applyNumberFormat="1" applyFont="1" applyBorder="1" applyAlignment="1">
      <alignment vertical="center"/>
    </xf>
    <xf numFmtId="179" fontId="1" fillId="0" borderId="0" xfId="15" applyNumberFormat="1" applyFont="1" applyAlignment="1">
      <alignment horizontal="justify" vertical="center" wrapText="1"/>
    </xf>
    <xf numFmtId="14" fontId="3" fillId="0" borderId="0" xfId="0" applyNumberFormat="1" applyFont="1" applyFill="1" applyAlignment="1">
      <alignment horizontal="right"/>
    </xf>
    <xf numFmtId="10" fontId="1" fillId="0" borderId="0" xfId="22" applyNumberFormat="1" applyFont="1" applyFill="1" applyAlignment="1">
      <alignment/>
    </xf>
    <xf numFmtId="10" fontId="3" fillId="0" borderId="0" xfId="22" applyNumberFormat="1" applyFont="1" applyFill="1" applyAlignment="1">
      <alignment/>
    </xf>
    <xf numFmtId="0" fontId="1" fillId="0" borderId="0" xfId="0" applyFont="1" applyAlignment="1">
      <alignment horizontal="right"/>
    </xf>
    <xf numFmtId="0" fontId="2" fillId="0" borderId="0" xfId="0" applyFont="1" applyAlignment="1">
      <alignment horizontal="right" vertical="top" wrapText="1"/>
    </xf>
    <xf numFmtId="179" fontId="2" fillId="0" borderId="9" xfId="15" applyNumberFormat="1" applyFont="1" applyFill="1" applyBorder="1" applyAlignment="1">
      <alignment/>
    </xf>
    <xf numFmtId="179" fontId="2" fillId="0" borderId="1" xfId="15" applyNumberFormat="1" applyFont="1" applyFill="1" applyBorder="1" applyAlignment="1">
      <alignment/>
    </xf>
    <xf numFmtId="179" fontId="2" fillId="0" borderId="5" xfId="15" applyNumberFormat="1" applyFont="1" applyFill="1" applyBorder="1" applyAlignment="1">
      <alignment/>
    </xf>
    <xf numFmtId="179" fontId="3" fillId="0" borderId="4" xfId="15" applyNumberFormat="1" applyFont="1" applyFill="1" applyBorder="1" applyAlignment="1">
      <alignment/>
    </xf>
    <xf numFmtId="10" fontId="1" fillId="0" borderId="0" xfId="0" applyNumberFormat="1" applyFont="1" applyFill="1" applyAlignment="1">
      <alignment/>
    </xf>
    <xf numFmtId="10" fontId="3" fillId="0" borderId="0" xfId="0" applyNumberFormat="1" applyFont="1" applyFill="1" applyAlignment="1">
      <alignment/>
    </xf>
    <xf numFmtId="179" fontId="1" fillId="0" borderId="4" xfId="15" applyNumberFormat="1" applyFont="1" applyFill="1" applyBorder="1" applyAlignment="1">
      <alignment/>
    </xf>
    <xf numFmtId="179" fontId="2" fillId="0" borderId="9" xfId="15" applyNumberFormat="1" applyFont="1" applyBorder="1" applyAlignment="1">
      <alignment/>
    </xf>
    <xf numFmtId="179" fontId="2" fillId="0" borderId="0" xfId="0" applyNumberFormat="1" applyFont="1" applyAlignment="1">
      <alignment/>
    </xf>
    <xf numFmtId="0" fontId="1" fillId="0" borderId="0" xfId="0" applyFont="1" applyAlignment="1">
      <alignment horizontal="right" vertical="top" wrapText="1"/>
    </xf>
    <xf numFmtId="0" fontId="3" fillId="0" borderId="0" xfId="0" applyFont="1" applyAlignment="1">
      <alignment horizontal="justify" vertical="top" wrapText="1"/>
    </xf>
    <xf numFmtId="0" fontId="3" fillId="0" borderId="0" xfId="0" applyFont="1" applyAlignment="1">
      <alignment horizontal="right" vertical="top" wrapText="1"/>
    </xf>
    <xf numFmtId="0" fontId="1" fillId="0" borderId="0" xfId="0" applyFont="1" applyAlignment="1">
      <alignment horizontal="right" vertical="top"/>
    </xf>
    <xf numFmtId="0" fontId="2" fillId="0" borderId="0" xfId="0" applyFont="1" applyAlignment="1" quotePrefix="1">
      <alignment/>
    </xf>
    <xf numFmtId="0" fontId="3" fillId="0" borderId="0" xfId="0" applyFont="1" applyAlignment="1">
      <alignment horizontal="left" vertical="top"/>
    </xf>
    <xf numFmtId="179" fontId="3" fillId="0" borderId="0" xfId="15" applyNumberFormat="1" applyFont="1" applyAlignment="1">
      <alignment horizontal="right" vertical="top" wrapText="1"/>
    </xf>
    <xf numFmtId="179" fontId="1" fillId="0" borderId="0" xfId="15" applyNumberFormat="1" applyFont="1" applyAlignment="1">
      <alignment horizontal="right" vertical="top" wrapText="1"/>
    </xf>
    <xf numFmtId="14" fontId="3" fillId="0" borderId="1" xfId="0" applyNumberFormat="1" applyFont="1" applyBorder="1" applyAlignment="1">
      <alignment horizontal="right"/>
    </xf>
    <xf numFmtId="14" fontId="3" fillId="0" borderId="7" xfId="0" applyNumberFormat="1" applyFont="1" applyBorder="1" applyAlignment="1">
      <alignment horizontal="right"/>
    </xf>
    <xf numFmtId="14" fontId="3" fillId="0" borderId="4" xfId="0" applyNumberFormat="1" applyFont="1" applyBorder="1" applyAlignment="1">
      <alignment horizontal="right"/>
    </xf>
    <xf numFmtId="14" fontId="3" fillId="0" borderId="2" xfId="0" applyNumberFormat="1" applyFont="1" applyBorder="1" applyAlignment="1">
      <alignment horizontal="right"/>
    </xf>
    <xf numFmtId="0" fontId="2" fillId="0" borderId="0" xfId="0" applyFont="1" applyFill="1" applyAlignment="1">
      <alignment vertical="top"/>
    </xf>
    <xf numFmtId="0" fontId="5" fillId="0" borderId="0" xfId="0" applyFont="1" applyFill="1" applyAlignment="1">
      <alignment horizontal="justify" vertical="top" wrapText="1"/>
    </xf>
    <xf numFmtId="0" fontId="5" fillId="0" borderId="0" xfId="0" applyFont="1" applyFill="1" applyAlignment="1">
      <alignment/>
    </xf>
    <xf numFmtId="0" fontId="3" fillId="0" borderId="10" xfId="0" applyFont="1" applyFill="1" applyBorder="1" applyAlignment="1">
      <alignment horizontal="right"/>
    </xf>
    <xf numFmtId="14" fontId="3" fillId="0" borderId="11" xfId="0" applyNumberFormat="1" applyFont="1" applyFill="1" applyBorder="1" applyAlignment="1">
      <alignment horizontal="right"/>
    </xf>
    <xf numFmtId="179" fontId="3" fillId="0" borderId="12" xfId="15" applyNumberFormat="1" applyFont="1" applyFill="1" applyBorder="1" applyAlignment="1">
      <alignment/>
    </xf>
    <xf numFmtId="179" fontId="3" fillId="0" borderId="12" xfId="15" applyNumberFormat="1" applyFont="1" applyFill="1" applyBorder="1" applyAlignment="1">
      <alignment horizontal="right"/>
    </xf>
    <xf numFmtId="0" fontId="3" fillId="0" borderId="12" xfId="0" applyFont="1" applyFill="1" applyBorder="1" applyAlignment="1">
      <alignment/>
    </xf>
    <xf numFmtId="179" fontId="3" fillId="0" borderId="11" xfId="15" applyNumberFormat="1" applyFont="1" applyFill="1" applyBorder="1" applyAlignment="1">
      <alignment horizontal="right"/>
    </xf>
    <xf numFmtId="0" fontId="3" fillId="0" borderId="0" xfId="0" applyFont="1" applyFill="1" applyAlignment="1">
      <alignment/>
    </xf>
    <xf numFmtId="14" fontId="3" fillId="0" borderId="10" xfId="0" applyNumberFormat="1" applyFont="1" applyFill="1" applyBorder="1" applyAlignment="1">
      <alignment horizontal="right"/>
    </xf>
    <xf numFmtId="0" fontId="3" fillId="0" borderId="11" xfId="0" applyFont="1" applyFill="1" applyBorder="1" applyAlignment="1">
      <alignment horizontal="right"/>
    </xf>
    <xf numFmtId="43" fontId="3" fillId="0" borderId="12" xfId="15" applyNumberFormat="1" applyFont="1" applyFill="1" applyBorder="1" applyAlignment="1">
      <alignment horizontal="right"/>
    </xf>
    <xf numFmtId="10" fontId="3" fillId="0" borderId="12" xfId="22" applyNumberFormat="1" applyFont="1" applyFill="1" applyBorder="1" applyAlignment="1">
      <alignment horizontal="right"/>
    </xf>
    <xf numFmtId="0" fontId="0" fillId="0" borderId="0" xfId="0" applyFont="1" applyFill="1" applyAlignment="1">
      <alignment/>
    </xf>
    <xf numFmtId="0" fontId="0" fillId="0" borderId="0" xfId="0" applyFill="1" applyAlignment="1">
      <alignment/>
    </xf>
    <xf numFmtId="179" fontId="1" fillId="0" borderId="0" xfId="15" applyNumberFormat="1" applyFont="1" applyFill="1" applyBorder="1" applyAlignment="1">
      <alignment vertical="top"/>
    </xf>
    <xf numFmtId="43" fontId="1" fillId="0" borderId="0" xfId="15" applyNumberFormat="1" applyFont="1" applyAlignment="1">
      <alignment horizontal="right" vertical="top" wrapText="1"/>
    </xf>
    <xf numFmtId="0" fontId="3" fillId="0" borderId="0" xfId="0" applyFont="1" applyFill="1" applyAlignment="1">
      <alignment horizontal="right" wrapText="1"/>
    </xf>
    <xf numFmtId="197" fontId="3" fillId="0" borderId="0" xfId="0" applyNumberFormat="1" applyFont="1" applyFill="1" applyAlignment="1">
      <alignment/>
    </xf>
    <xf numFmtId="0" fontId="1" fillId="0" borderId="0" xfId="0" applyFont="1" applyFill="1" applyAlignment="1">
      <alignment vertical="top"/>
    </xf>
    <xf numFmtId="185" fontId="9" fillId="0" borderId="0" xfId="0" applyNumberFormat="1" applyFont="1" applyFill="1" applyAlignment="1">
      <alignment horizontal="right" vertical="top"/>
    </xf>
    <xf numFmtId="185" fontId="2" fillId="0" borderId="0" xfId="0" applyNumberFormat="1" applyFont="1" applyFill="1" applyAlignment="1">
      <alignment horizontal="right" vertical="top"/>
    </xf>
    <xf numFmtId="2" fontId="2" fillId="0" borderId="0" xfId="0" applyNumberFormat="1" applyFont="1" applyFill="1" applyAlignment="1">
      <alignment vertical="top"/>
    </xf>
    <xf numFmtId="185" fontId="9" fillId="0" borderId="0" xfId="0" applyNumberFormat="1" applyFont="1" applyAlignment="1">
      <alignment horizontal="right" vertical="top" wrapText="1"/>
    </xf>
    <xf numFmtId="0" fontId="0" fillId="0" borderId="0" xfId="0" applyAlignment="1">
      <alignment/>
    </xf>
    <xf numFmtId="0" fontId="1" fillId="0" borderId="0" xfId="0" applyFont="1" applyAlignment="1">
      <alignment horizontal="left" vertical="top"/>
    </xf>
    <xf numFmtId="0" fontId="1" fillId="0" borderId="10" xfId="0" applyFont="1" applyFill="1" applyBorder="1" applyAlignment="1">
      <alignment/>
    </xf>
    <xf numFmtId="0" fontId="1" fillId="0" borderId="12" xfId="0" applyFont="1" applyFill="1" applyBorder="1" applyAlignment="1">
      <alignment horizontal="left" vertical="top" wrapText="1"/>
    </xf>
    <xf numFmtId="0" fontId="1" fillId="0" borderId="12" xfId="0" applyFont="1" applyFill="1" applyBorder="1" applyAlignment="1">
      <alignment/>
    </xf>
    <xf numFmtId="0" fontId="1" fillId="0" borderId="0" xfId="0" applyFont="1" applyFill="1" applyBorder="1" applyAlignment="1">
      <alignment horizontal="justify" vertical="top" wrapText="1"/>
    </xf>
    <xf numFmtId="0" fontId="1" fillId="0" borderId="13" xfId="0" applyFont="1" applyFill="1" applyBorder="1" applyAlignment="1">
      <alignment horizontal="justify" vertical="top" wrapText="1"/>
    </xf>
    <xf numFmtId="0" fontId="1" fillId="0" borderId="1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1" xfId="0" applyFont="1" applyFill="1" applyBorder="1" applyAlignment="1">
      <alignment/>
    </xf>
    <xf numFmtId="0" fontId="1" fillId="0" borderId="13" xfId="0" applyFont="1" applyFill="1" applyBorder="1" applyAlignment="1">
      <alignment horizontal="left" vertical="top" wrapText="1"/>
    </xf>
    <xf numFmtId="0" fontId="1" fillId="0" borderId="14" xfId="0" applyFont="1" applyFill="1" applyBorder="1" applyAlignment="1">
      <alignment/>
    </xf>
    <xf numFmtId="0" fontId="1" fillId="0" borderId="4" xfId="0" applyFont="1" applyFill="1" applyBorder="1" applyAlignment="1">
      <alignment horizontal="left" vertical="top" wrapText="1"/>
    </xf>
    <xf numFmtId="179" fontId="2" fillId="0" borderId="6" xfId="15" applyNumberFormat="1" applyFont="1" applyFill="1" applyBorder="1" applyAlignment="1">
      <alignment vertical="top"/>
    </xf>
    <xf numFmtId="179" fontId="3" fillId="0" borderId="5" xfId="15" applyNumberFormat="1" applyFont="1" applyBorder="1" applyAlignment="1">
      <alignment/>
    </xf>
    <xf numFmtId="179" fontId="1" fillId="0" borderId="5" xfId="15" applyNumberFormat="1" applyFont="1" applyBorder="1" applyAlignment="1">
      <alignment/>
    </xf>
    <xf numFmtId="0" fontId="0" fillId="0" borderId="0" xfId="0" applyFill="1" applyAlignment="1">
      <alignment/>
    </xf>
    <xf numFmtId="179" fontId="3" fillId="0" borderId="0" xfId="15" applyNumberFormat="1" applyFont="1" applyFill="1" applyBorder="1" applyAlignment="1">
      <alignment horizontal="left" wrapText="1"/>
    </xf>
    <xf numFmtId="179" fontId="1" fillId="0" borderId="0" xfId="15" applyNumberFormat="1" applyFont="1" applyFill="1" applyBorder="1" applyAlignment="1">
      <alignment horizontal="left" wrapText="1"/>
    </xf>
    <xf numFmtId="0" fontId="3" fillId="0" borderId="0" xfId="0" applyFont="1" applyFill="1" applyAlignment="1">
      <alignment horizontal="justify" vertical="top"/>
    </xf>
    <xf numFmtId="0" fontId="1" fillId="0" borderId="0" xfId="0" applyFont="1" applyFill="1" applyAlignment="1" quotePrefix="1">
      <alignment horizontal="justify" vertical="top"/>
    </xf>
    <xf numFmtId="0" fontId="1" fillId="0" borderId="0" xfId="0" applyFont="1" applyFill="1" applyAlignment="1">
      <alignment horizontal="left" vertical="top"/>
    </xf>
    <xf numFmtId="179" fontId="3" fillId="0" borderId="6" xfId="15" applyNumberFormat="1" applyFont="1" applyFill="1" applyBorder="1" applyAlignment="1">
      <alignment/>
    </xf>
    <xf numFmtId="179" fontId="7" fillId="0" borderId="0" xfId="15" applyNumberFormat="1" applyFont="1" applyFill="1" applyAlignment="1">
      <alignment/>
    </xf>
    <xf numFmtId="179" fontId="7" fillId="0" borderId="2" xfId="15" applyNumberFormat="1" applyFont="1" applyFill="1" applyBorder="1" applyAlignment="1">
      <alignment/>
    </xf>
    <xf numFmtId="179" fontId="7" fillId="0" borderId="7" xfId="15" applyNumberFormat="1" applyFont="1" applyFill="1" applyBorder="1" applyAlignment="1">
      <alignment/>
    </xf>
    <xf numFmtId="179" fontId="7" fillId="0" borderId="4" xfId="15" applyNumberFormat="1" applyFont="1" applyFill="1" applyBorder="1" applyAlignment="1">
      <alignment/>
    </xf>
    <xf numFmtId="179" fontId="7" fillId="0" borderId="5" xfId="15" applyNumberFormat="1" applyFont="1" applyFill="1" applyBorder="1" applyAlignment="1">
      <alignment/>
    </xf>
    <xf numFmtId="0" fontId="1" fillId="0" borderId="0" xfId="0" applyFont="1" applyFill="1" applyAlignment="1">
      <alignment horizontal="left" indent="1"/>
    </xf>
    <xf numFmtId="179" fontId="1" fillId="0" borderId="0" xfId="15" applyNumberFormat="1" applyFont="1" applyFill="1" applyAlignment="1">
      <alignment horizontal="right"/>
    </xf>
    <xf numFmtId="179" fontId="1" fillId="0" borderId="1" xfId="15" applyNumberFormat="1" applyFont="1" applyFill="1" applyBorder="1" applyAlignment="1">
      <alignment horizontal="right"/>
    </xf>
    <xf numFmtId="0" fontId="1" fillId="0" borderId="0" xfId="0" applyFont="1" applyFill="1" applyAlignment="1">
      <alignment horizontal="right"/>
    </xf>
    <xf numFmtId="179" fontId="1" fillId="0" borderId="8" xfId="15" applyNumberFormat="1" applyFont="1" applyFill="1" applyBorder="1" applyAlignment="1">
      <alignment horizontal="right"/>
    </xf>
    <xf numFmtId="179" fontId="1" fillId="0" borderId="8" xfId="0" applyNumberFormat="1" applyFont="1" applyFill="1" applyBorder="1" applyAlignment="1">
      <alignment/>
    </xf>
    <xf numFmtId="179" fontId="1" fillId="0" borderId="0" xfId="0" applyNumberFormat="1" applyFont="1" applyFill="1" applyAlignment="1">
      <alignment/>
    </xf>
    <xf numFmtId="0" fontId="1" fillId="0" borderId="0" xfId="0" applyFont="1" applyFill="1" applyBorder="1" applyAlignment="1">
      <alignment horizontal="left" indent="1"/>
    </xf>
    <xf numFmtId="0" fontId="13" fillId="0" borderId="0" xfId="0" applyFont="1" applyFill="1" applyAlignment="1">
      <alignment horizontal="left" vertical="top" wrapText="1" indent="1"/>
    </xf>
    <xf numFmtId="0" fontId="2" fillId="0" borderId="0" xfId="0" applyFont="1" applyFill="1" applyAlignment="1" quotePrefix="1">
      <alignment horizontal="left" vertical="top" wrapText="1"/>
    </xf>
    <xf numFmtId="0" fontId="9" fillId="0" borderId="0" xfId="0" applyFont="1" applyFill="1" applyAlignment="1">
      <alignment horizontal="left" vertical="top" wrapText="1"/>
    </xf>
    <xf numFmtId="0" fontId="9" fillId="0" borderId="0" xfId="0" applyFont="1" applyFill="1" applyAlignment="1">
      <alignment vertical="top" wrapText="1"/>
    </xf>
    <xf numFmtId="10" fontId="3" fillId="0" borderId="0" xfId="15" applyNumberFormat="1" applyFont="1" applyFill="1" applyAlignment="1">
      <alignment/>
    </xf>
    <xf numFmtId="0" fontId="1" fillId="0" borderId="0" xfId="0" applyFont="1" applyFill="1" applyAlignment="1">
      <alignment horizontal="right" vertical="top" wrapText="1"/>
    </xf>
    <xf numFmtId="0" fontId="7" fillId="0" borderId="0" xfId="0" applyFont="1" applyFill="1" applyAlignment="1">
      <alignment horizontal="justify" vertical="top" wrapText="1"/>
    </xf>
    <xf numFmtId="0" fontId="13" fillId="0" borderId="0" xfId="0" applyFont="1" applyFill="1" applyAlignment="1">
      <alignment/>
    </xf>
    <xf numFmtId="0" fontId="7" fillId="0" borderId="0" xfId="0" applyFont="1" applyFill="1" applyAlignment="1">
      <alignment horizontal="right"/>
    </xf>
    <xf numFmtId="9" fontId="1" fillId="0" borderId="0" xfId="22" applyFont="1" applyFill="1" applyAlignment="1">
      <alignment horizontal="left"/>
    </xf>
    <xf numFmtId="179" fontId="3" fillId="0" borderId="0" xfId="15" applyNumberFormat="1" applyFont="1" applyFill="1" applyAlignment="1">
      <alignment vertical="top"/>
    </xf>
    <xf numFmtId="179" fontId="1" fillId="0" borderId="0" xfId="15" applyNumberFormat="1" applyFont="1" applyFill="1" applyAlignment="1">
      <alignment vertical="top"/>
    </xf>
    <xf numFmtId="0" fontId="13" fillId="0" borderId="0" xfId="0" applyFont="1" applyAlignment="1">
      <alignment horizontal="right"/>
    </xf>
    <xf numFmtId="0" fontId="2" fillId="0" borderId="0" xfId="0" applyFont="1" applyAlignment="1">
      <alignment horizontal="right"/>
    </xf>
    <xf numFmtId="179" fontId="3" fillId="0" borderId="1" xfId="15" applyNumberFormat="1" applyFont="1" applyFill="1" applyBorder="1" applyAlignment="1">
      <alignment horizontal="center"/>
    </xf>
    <xf numFmtId="0" fontId="3" fillId="0" borderId="0" xfId="0" applyFont="1" applyFill="1" applyBorder="1" applyAlignment="1">
      <alignment horizontal="left"/>
    </xf>
    <xf numFmtId="179" fontId="19" fillId="0" borderId="0" xfId="15" applyNumberFormat="1" applyFont="1" applyFill="1" applyAlignment="1">
      <alignment/>
    </xf>
    <xf numFmtId="179" fontId="19" fillId="0" borderId="0" xfId="15" applyNumberFormat="1" applyFont="1" applyFill="1" applyBorder="1" applyAlignment="1">
      <alignment/>
    </xf>
    <xf numFmtId="179" fontId="19" fillId="0" borderId="0" xfId="15" applyNumberFormat="1" applyFont="1" applyFill="1" applyAlignment="1">
      <alignment/>
    </xf>
    <xf numFmtId="0" fontId="7" fillId="0" borderId="0" xfId="0" applyFont="1" applyFill="1" applyAlignment="1">
      <alignment/>
    </xf>
    <xf numFmtId="184" fontId="7" fillId="0" borderId="0" xfId="22" applyNumberFormat="1" applyFont="1" applyFill="1" applyBorder="1" applyAlignment="1">
      <alignment horizontal="left" indent="1"/>
    </xf>
    <xf numFmtId="185" fontId="2" fillId="0" borderId="0" xfId="0" applyNumberFormat="1" applyFont="1" applyAlignment="1">
      <alignment horizontal="right" vertical="top" wrapText="1"/>
    </xf>
    <xf numFmtId="0" fontId="3" fillId="0" borderId="0" xfId="0" applyFont="1" applyFill="1" applyAlignment="1">
      <alignment horizontal="center"/>
    </xf>
    <xf numFmtId="0" fontId="1" fillId="0" borderId="15"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 xfId="0" applyFont="1" applyFill="1" applyBorder="1" applyAlignment="1">
      <alignment horizontal="justify" vertical="top" wrapText="1"/>
    </xf>
    <xf numFmtId="0" fontId="1" fillId="0" borderId="16" xfId="0" applyFont="1" applyFill="1" applyBorder="1" applyAlignment="1">
      <alignment horizontal="justify" vertical="top" wrapText="1"/>
    </xf>
    <xf numFmtId="0" fontId="1" fillId="0" borderId="4" xfId="0" applyFont="1" applyFill="1" applyBorder="1" applyAlignment="1">
      <alignment horizontal="justify" vertical="top" wrapText="1"/>
    </xf>
    <xf numFmtId="0" fontId="1" fillId="0" borderId="15" xfId="0" applyFont="1" applyFill="1" applyBorder="1" applyAlignment="1">
      <alignment horizontal="justify" vertical="top" wrapText="1"/>
    </xf>
    <xf numFmtId="0" fontId="1" fillId="0" borderId="0" xfId="0" applyFont="1" applyAlignment="1">
      <alignment horizontal="left" vertical="top" wrapText="1" indent="1"/>
    </xf>
    <xf numFmtId="0" fontId="1" fillId="0" borderId="0" xfId="0" applyFont="1" applyAlignment="1">
      <alignment horizontal="left" wrapText="1" indent="1"/>
    </xf>
    <xf numFmtId="179" fontId="1" fillId="0" borderId="0" xfId="15" applyNumberFormat="1" applyFont="1" applyFill="1" applyBorder="1" applyAlignment="1">
      <alignment/>
    </xf>
    <xf numFmtId="0" fontId="1" fillId="0" borderId="0" xfId="0" applyFont="1" applyFill="1" applyAlignment="1">
      <alignment wrapText="1"/>
    </xf>
    <xf numFmtId="179" fontId="1" fillId="0" borderId="0" xfId="15" applyNumberFormat="1" applyFont="1" applyFill="1" applyBorder="1" applyAlignment="1">
      <alignment horizontal="justify"/>
    </xf>
    <xf numFmtId="0" fontId="1" fillId="0" borderId="14"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8" xfId="0" applyFont="1" applyFill="1" applyBorder="1" applyAlignment="1">
      <alignment horizontal="justify" vertical="top" wrapText="1"/>
    </xf>
    <xf numFmtId="0" fontId="1" fillId="0" borderId="17" xfId="0" applyFont="1" applyFill="1" applyBorder="1" applyAlignment="1">
      <alignment horizontal="justify" vertical="top" wrapText="1"/>
    </xf>
    <xf numFmtId="0" fontId="1" fillId="0" borderId="7"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justify" vertical="top" wrapText="1"/>
    </xf>
    <xf numFmtId="0" fontId="9" fillId="0" borderId="0" xfId="0" applyFont="1" applyAlignment="1">
      <alignment horizontal="center"/>
    </xf>
    <xf numFmtId="0" fontId="4" fillId="0" borderId="0" xfId="0" applyFont="1" applyBorder="1" applyAlignment="1">
      <alignment horizontal="center"/>
    </xf>
    <xf numFmtId="0" fontId="6" fillId="0" borderId="0" xfId="0" applyFont="1" applyBorder="1" applyAlignment="1">
      <alignment horizontal="center"/>
    </xf>
    <xf numFmtId="0" fontId="2" fillId="0" borderId="0" xfId="0" applyFont="1" applyFill="1" applyAlignment="1">
      <alignment horizontal="justify" vertical="top" wrapText="1"/>
    </xf>
    <xf numFmtId="0" fontId="9" fillId="0" borderId="0" xfId="0" applyFont="1" applyAlignment="1">
      <alignment horizontal="left" vertical="top" wrapText="1"/>
    </xf>
    <xf numFmtId="0" fontId="9" fillId="0" borderId="0" xfId="0" applyFont="1" applyAlignment="1">
      <alignment vertical="top" wrapText="1"/>
    </xf>
    <xf numFmtId="179" fontId="3" fillId="0" borderId="5" xfId="15" applyNumberFormat="1" applyFont="1" applyFill="1" applyBorder="1" applyAlignment="1">
      <alignment/>
    </xf>
    <xf numFmtId="179" fontId="3" fillId="0" borderId="0" xfId="15" applyNumberFormat="1" applyFont="1" applyFill="1" applyAlignment="1">
      <alignment/>
    </xf>
    <xf numFmtId="179" fontId="3" fillId="0" borderId="0" xfId="15" applyNumberFormat="1" applyFont="1" applyFill="1" applyBorder="1" applyAlignment="1">
      <alignment/>
    </xf>
    <xf numFmtId="0" fontId="1" fillId="0" borderId="0" xfId="0" applyFont="1" applyFill="1" applyAlignment="1">
      <alignment horizontal="justify" vertical="top"/>
    </xf>
    <xf numFmtId="0" fontId="13" fillId="0" borderId="0" xfId="0" applyFont="1" applyFill="1" applyAlignment="1">
      <alignment horizontal="justify" vertical="top" wrapText="1"/>
    </xf>
    <xf numFmtId="0" fontId="1" fillId="0" borderId="0" xfId="0" applyFont="1" applyFill="1" applyAlignment="1">
      <alignment horizontal="left" wrapText="1"/>
    </xf>
    <xf numFmtId="179" fontId="3" fillId="0" borderId="0" xfId="15" applyNumberFormat="1" applyFont="1" applyFill="1" applyBorder="1" applyAlignment="1">
      <alignment/>
    </xf>
    <xf numFmtId="179" fontId="3" fillId="0" borderId="4" xfId="15" applyNumberFormat="1" applyFont="1" applyFill="1" applyBorder="1" applyAlignment="1">
      <alignment/>
    </xf>
    <xf numFmtId="0" fontId="1" fillId="0" borderId="0" xfId="0" applyFont="1" applyFill="1" applyAlignment="1">
      <alignment horizontal="left" indent="2"/>
    </xf>
    <xf numFmtId="179" fontId="3" fillId="0" borderId="10" xfId="15" applyNumberFormat="1" applyFont="1" applyFill="1" applyBorder="1" applyAlignment="1">
      <alignment/>
    </xf>
    <xf numFmtId="179" fontId="3" fillId="0" borderId="15" xfId="15" applyNumberFormat="1" applyFont="1" applyFill="1" applyBorder="1" applyAlignment="1">
      <alignment/>
    </xf>
    <xf numFmtId="179" fontId="3" fillId="0" borderId="11" xfId="15" applyNumberFormat="1" applyFont="1" applyFill="1" applyBorder="1" applyAlignment="1">
      <alignment/>
    </xf>
    <xf numFmtId="179" fontId="3" fillId="0" borderId="16" xfId="15" applyNumberFormat="1" applyFont="1" applyFill="1" applyBorder="1" applyAlignment="1">
      <alignment/>
    </xf>
    <xf numFmtId="0" fontId="1" fillId="0" borderId="0" xfId="0" applyFont="1" applyFill="1" applyAlignment="1">
      <alignment horizontal="justify" vertical="top" wrapText="1"/>
    </xf>
    <xf numFmtId="0" fontId="3" fillId="0" borderId="0" xfId="0" applyFont="1" applyFill="1" applyAlignment="1">
      <alignment horizontal="justify" vertical="top"/>
    </xf>
    <xf numFmtId="0" fontId="3" fillId="0" borderId="7"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right" vertical="top" wrapText="1"/>
    </xf>
    <xf numFmtId="179" fontId="1" fillId="0" borderId="0" xfId="15" applyNumberFormat="1" applyFont="1" applyFill="1" applyAlignment="1">
      <alignment/>
    </xf>
    <xf numFmtId="179" fontId="1" fillId="0" borderId="4" xfId="15" applyNumberFormat="1" applyFont="1" applyFill="1" applyBorder="1" applyAlignment="1">
      <alignment/>
    </xf>
    <xf numFmtId="0" fontId="3" fillId="0" borderId="1" xfId="0" applyFont="1" applyFill="1" applyBorder="1" applyAlignment="1">
      <alignment horizontal="center"/>
    </xf>
    <xf numFmtId="179" fontId="3" fillId="0" borderId="1" xfId="15" applyNumberFormat="1" applyFont="1" applyFill="1" applyBorder="1" applyAlignment="1">
      <alignment/>
    </xf>
    <xf numFmtId="0" fontId="3" fillId="0" borderId="0" xfId="0" applyFont="1" applyFill="1" applyBorder="1" applyAlignment="1">
      <alignment horizontal="right"/>
    </xf>
    <xf numFmtId="0" fontId="3" fillId="0" borderId="9" xfId="0" applyFont="1" applyFill="1" applyBorder="1" applyAlignment="1">
      <alignment vertical="top" wrapText="1"/>
    </xf>
    <xf numFmtId="0" fontId="1" fillId="0" borderId="9" xfId="0" applyFont="1" applyFill="1" applyBorder="1" applyAlignment="1">
      <alignment vertical="top" wrapText="1"/>
    </xf>
    <xf numFmtId="0" fontId="3" fillId="0" borderId="3" xfId="0" applyFont="1" applyFill="1" applyBorder="1" applyAlignment="1">
      <alignment horizontal="center" vertical="top" wrapText="1"/>
    </xf>
    <xf numFmtId="0" fontId="19" fillId="0" borderId="0" xfId="0" applyFont="1" applyFill="1" applyAlignment="1">
      <alignment horizontal="justify" vertical="top"/>
    </xf>
    <xf numFmtId="0" fontId="1" fillId="0" borderId="9" xfId="0" applyFont="1" applyFill="1" applyBorder="1" applyAlignment="1">
      <alignment horizontal="left" vertical="top" wrapText="1"/>
    </xf>
    <xf numFmtId="179" fontId="1" fillId="0" borderId="11" xfId="15" applyNumberFormat="1" applyFont="1" applyFill="1" applyBorder="1" applyAlignment="1">
      <alignment/>
    </xf>
    <xf numFmtId="179" fontId="1" fillId="0" borderId="16" xfId="15" applyNumberFormat="1" applyFont="1" applyFill="1" applyBorder="1" applyAlignment="1">
      <alignment/>
    </xf>
    <xf numFmtId="179" fontId="1" fillId="0" borderId="5" xfId="15" applyNumberFormat="1" applyFont="1" applyFill="1" applyBorder="1" applyAlignment="1">
      <alignment/>
    </xf>
    <xf numFmtId="0" fontId="1" fillId="0" borderId="0" xfId="0" applyFont="1" applyAlignment="1">
      <alignment horizontal="justify" vertical="top" wrapText="1"/>
    </xf>
    <xf numFmtId="0" fontId="15" fillId="0" borderId="0" xfId="0" applyFont="1" applyAlignment="1">
      <alignment horizontal="center"/>
    </xf>
    <xf numFmtId="0" fontId="15" fillId="0" borderId="0" xfId="0" applyFont="1" applyAlignment="1">
      <alignment horizontal="right" vertical="top" wrapText="1"/>
    </xf>
    <xf numFmtId="3" fontId="1" fillId="0" borderId="14" xfId="0" applyNumberFormat="1" applyFont="1" applyFill="1" applyBorder="1" applyAlignment="1">
      <alignment horizontal="center"/>
    </xf>
    <xf numFmtId="3" fontId="1" fillId="0" borderId="17" xfId="0" applyNumberFormat="1" applyFont="1" applyFill="1" applyBorder="1" applyAlignment="1">
      <alignment horizontal="center"/>
    </xf>
    <xf numFmtId="3" fontId="1" fillId="0" borderId="0" xfId="0" applyNumberFormat="1" applyFont="1" applyFill="1" applyBorder="1" applyAlignment="1">
      <alignment horizontal="center" vertical="top" wrapText="1"/>
    </xf>
    <xf numFmtId="179" fontId="3" fillId="0" borderId="1" xfId="15" applyNumberFormat="1" applyFont="1" applyFill="1" applyBorder="1" applyAlignment="1">
      <alignment/>
    </xf>
    <xf numFmtId="180" fontId="1" fillId="0" borderId="0" xfId="0" applyNumberFormat="1" applyFont="1" applyAlignment="1" quotePrefix="1">
      <alignment horizontal="left"/>
    </xf>
    <xf numFmtId="3" fontId="1" fillId="0" borderId="14" xfId="0" applyNumberFormat="1" applyFont="1" applyFill="1" applyBorder="1" applyAlignment="1">
      <alignment horizontal="center" vertical="top" wrapText="1"/>
    </xf>
    <xf numFmtId="3" fontId="1" fillId="0" borderId="17" xfId="0" applyNumberFormat="1" applyFont="1" applyFill="1" applyBorder="1" applyAlignment="1">
      <alignment horizontal="center" vertical="top" wrapText="1"/>
    </xf>
    <xf numFmtId="179" fontId="1" fillId="0" borderId="0" xfId="15" applyNumberFormat="1" applyFont="1" applyFill="1" applyAlignment="1">
      <alignment/>
    </xf>
    <xf numFmtId="0" fontId="3" fillId="0" borderId="0" xfId="0" applyFont="1" applyAlignment="1">
      <alignment horizontal="justify" vertical="top" wrapText="1"/>
    </xf>
    <xf numFmtId="0" fontId="0" fillId="0" borderId="0" xfId="0" applyFont="1" applyAlignment="1">
      <alignment horizontal="justify" vertical="top" wrapText="1"/>
    </xf>
    <xf numFmtId="179" fontId="1" fillId="0" borderId="10" xfId="15" applyNumberFormat="1" applyFont="1" applyFill="1" applyBorder="1" applyAlignment="1">
      <alignment/>
    </xf>
    <xf numFmtId="179" fontId="1" fillId="0" borderId="15" xfId="15" applyNumberFormat="1" applyFont="1" applyFill="1" applyBorder="1" applyAlignment="1">
      <alignment/>
    </xf>
    <xf numFmtId="0" fontId="3" fillId="0" borderId="4" xfId="0" applyFont="1" applyFill="1" applyBorder="1" applyAlignment="1">
      <alignment horizontal="right" vertical="top" wrapText="1"/>
    </xf>
    <xf numFmtId="0" fontId="3" fillId="0" borderId="0" xfId="0" applyFont="1" applyBorder="1" applyAlignment="1">
      <alignment horizontal="right" vertical="top" wrapText="1"/>
    </xf>
    <xf numFmtId="0" fontId="3" fillId="0" borderId="0" xfId="0" applyFont="1" applyAlignment="1">
      <alignment horizontal="left" vertical="top" wrapText="1"/>
    </xf>
    <xf numFmtId="0" fontId="2" fillId="0" borderId="0" xfId="0" applyFont="1" applyBorder="1" applyAlignment="1">
      <alignment horizontal="center"/>
    </xf>
    <xf numFmtId="0" fontId="3" fillId="0" borderId="0" xfId="0" applyFont="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urrent%20Quarter%200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S0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egment0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PS0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sheetName val="announcement infor"/>
      <sheetName val="Other Inc- Details"/>
    </sheetNames>
    <sheetDataSet>
      <sheetData sheetId="0">
        <row r="8">
          <cell r="F8">
            <v>1604595</v>
          </cell>
          <cell r="H8">
            <v>650610</v>
          </cell>
        </row>
        <row r="9">
          <cell r="F9">
            <v>719</v>
          </cell>
          <cell r="H9">
            <v>395</v>
          </cell>
        </row>
        <row r="10">
          <cell r="F10">
            <v>31669</v>
          </cell>
          <cell r="H10">
            <v>7163</v>
          </cell>
        </row>
        <row r="12">
          <cell r="F12">
            <v>444027</v>
          </cell>
          <cell r="H12">
            <v>181450</v>
          </cell>
        </row>
        <row r="13">
          <cell r="F13">
            <v>-37221</v>
          </cell>
          <cell r="H13">
            <v>-13233</v>
          </cell>
        </row>
        <row r="14">
          <cell r="F14">
            <v>-66836</v>
          </cell>
          <cell r="H14">
            <v>-21312</v>
          </cell>
        </row>
        <row r="15">
          <cell r="F15">
            <v>14981</v>
          </cell>
          <cell r="H15">
            <v>14136</v>
          </cell>
        </row>
        <row r="17">
          <cell r="F17">
            <v>34526</v>
          </cell>
          <cell r="H17">
            <v>12865</v>
          </cell>
        </row>
        <row r="19">
          <cell r="F19">
            <v>-71949</v>
          </cell>
          <cell r="H19">
            <v>-34080</v>
          </cell>
        </row>
        <row r="21">
          <cell r="F21">
            <v>-71116</v>
          </cell>
          <cell r="H21">
            <v>-32577</v>
          </cell>
        </row>
      </sheetData>
      <sheetData sheetId="1">
        <row r="53">
          <cell r="D53">
            <v>79409</v>
          </cell>
          <cell r="F53">
            <v>37182</v>
          </cell>
        </row>
        <row r="54">
          <cell r="D54">
            <v>-7417</v>
          </cell>
          <cell r="F54">
            <v>-310</v>
          </cell>
        </row>
        <row r="55">
          <cell r="D55">
            <v>2697</v>
          </cell>
          <cell r="F55">
            <v>2418</v>
          </cell>
        </row>
        <row r="56">
          <cell r="D56">
            <v>5459</v>
          </cell>
          <cell r="F56">
            <v>1572</v>
          </cell>
        </row>
        <row r="57">
          <cell r="D57">
            <v>-8199</v>
          </cell>
          <cell r="F57">
            <v>-6782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Assoc"/>
      <sheetName val="Goodwill"/>
      <sheetName val="Debtors"/>
      <sheetName val="OD"/>
      <sheetName val="ST Borrowings"/>
      <sheetName val="Creditors"/>
      <sheetName val="LT Liab"/>
      <sheetName val="NTA"/>
    </sheetNames>
    <sheetDataSet>
      <sheetData sheetId="0">
        <row r="10">
          <cell r="C10">
            <v>2597947</v>
          </cell>
        </row>
        <row r="12">
          <cell r="C12">
            <v>242381</v>
          </cell>
        </row>
        <row r="13">
          <cell r="C13">
            <v>26833</v>
          </cell>
        </row>
        <row r="14">
          <cell r="C14">
            <v>512485</v>
          </cell>
        </row>
        <row r="15">
          <cell r="C15">
            <v>567388</v>
          </cell>
        </row>
        <row r="17">
          <cell r="C17">
            <v>172452</v>
          </cell>
        </row>
        <row r="20">
          <cell r="C20">
            <v>312661</v>
          </cell>
        </row>
        <row r="21">
          <cell r="C21">
            <v>199461</v>
          </cell>
        </row>
        <row r="22">
          <cell r="C22">
            <v>210820</v>
          </cell>
        </row>
        <row r="23">
          <cell r="C23">
            <v>168944</v>
          </cell>
        </row>
        <row r="24">
          <cell r="C24">
            <v>0</v>
          </cell>
        </row>
        <row r="25">
          <cell r="C25">
            <v>5436</v>
          </cell>
        </row>
        <row r="26">
          <cell r="C26">
            <v>111296</v>
          </cell>
        </row>
        <row r="27">
          <cell r="C27">
            <v>205285</v>
          </cell>
        </row>
        <row r="28">
          <cell r="C28">
            <v>153519</v>
          </cell>
        </row>
        <row r="31">
          <cell r="C31">
            <v>83801</v>
          </cell>
        </row>
        <row r="32">
          <cell r="C32">
            <v>266242</v>
          </cell>
        </row>
        <row r="33">
          <cell r="C33">
            <v>2739</v>
          </cell>
        </row>
        <row r="34">
          <cell r="C34">
            <v>2108</v>
          </cell>
        </row>
        <row r="35">
          <cell r="C35">
            <v>20484</v>
          </cell>
        </row>
        <row r="36">
          <cell r="C36">
            <v>784245</v>
          </cell>
        </row>
        <row r="37">
          <cell r="C37">
            <v>13177</v>
          </cell>
        </row>
        <row r="42">
          <cell r="C42">
            <v>441000</v>
          </cell>
        </row>
        <row r="43">
          <cell r="C43">
            <v>-36275</v>
          </cell>
        </row>
        <row r="44">
          <cell r="C44">
            <v>1868589</v>
          </cell>
        </row>
        <row r="45">
          <cell r="C45">
            <v>0</v>
          </cell>
        </row>
        <row r="46">
          <cell r="C46">
            <v>1168</v>
          </cell>
        </row>
        <row r="47">
          <cell r="C47">
            <v>43953</v>
          </cell>
        </row>
        <row r="48">
          <cell r="C48">
            <v>64540</v>
          </cell>
        </row>
        <row r="49">
          <cell r="C49">
            <v>16875</v>
          </cell>
        </row>
        <row r="50">
          <cell r="C50">
            <v>387928</v>
          </cell>
        </row>
        <row r="52">
          <cell r="C52">
            <v>895813</v>
          </cell>
        </row>
        <row r="53">
          <cell r="C53">
            <v>494615</v>
          </cell>
        </row>
        <row r="54">
          <cell r="C54">
            <v>20484</v>
          </cell>
        </row>
        <row r="55">
          <cell r="C55">
            <v>115422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BT"/>
      <sheetName val="Summary"/>
      <sheetName val="IOIPB&amp; PHB Interest"/>
      <sheetName val="Sheet1"/>
    </sheetNames>
    <sheetDataSet>
      <sheetData sheetId="1">
        <row r="8">
          <cell r="B8">
            <v>446965</v>
          </cell>
        </row>
        <row r="9">
          <cell r="B9">
            <v>343226</v>
          </cell>
        </row>
        <row r="10">
          <cell r="B10">
            <v>43978</v>
          </cell>
        </row>
        <row r="12">
          <cell r="B12">
            <v>1133564</v>
          </cell>
        </row>
        <row r="13">
          <cell r="B13">
            <v>56164</v>
          </cell>
        </row>
        <row r="20">
          <cell r="B20">
            <v>248806</v>
          </cell>
        </row>
        <row r="21">
          <cell r="B21">
            <v>40740</v>
          </cell>
        </row>
        <row r="25">
          <cell r="B25">
            <v>157837</v>
          </cell>
          <cell r="H25">
            <v>66436</v>
          </cell>
        </row>
        <row r="26">
          <cell r="B26">
            <v>145594</v>
          </cell>
          <cell r="H26">
            <v>62534</v>
          </cell>
        </row>
        <row r="27">
          <cell r="B27">
            <v>18436</v>
          </cell>
          <cell r="H27">
            <v>5117</v>
          </cell>
        </row>
        <row r="29">
          <cell r="B29">
            <v>81558</v>
          </cell>
          <cell r="H29">
            <v>33838</v>
          </cell>
        </row>
        <row r="30">
          <cell r="B30">
            <v>24463</v>
          </cell>
          <cell r="H30">
            <v>19557</v>
          </cell>
        </row>
        <row r="32">
          <cell r="B32">
            <v>-35380</v>
          </cell>
          <cell r="H32">
            <v>-12641</v>
          </cell>
        </row>
        <row r="33">
          <cell r="B33">
            <v>-3031</v>
          </cell>
          <cell r="H33">
            <v>-935</v>
          </cell>
        </row>
        <row r="38">
          <cell r="B38">
            <v>2067357</v>
          </cell>
        </row>
        <row r="39">
          <cell r="B39">
            <v>1237062</v>
          </cell>
        </row>
        <row r="40">
          <cell r="B40">
            <v>601343</v>
          </cell>
        </row>
        <row r="42">
          <cell r="B42">
            <v>1116062</v>
          </cell>
        </row>
        <row r="43">
          <cell r="B43">
            <v>465084</v>
          </cell>
        </row>
      </sheetData>
      <sheetData sheetId="3">
        <row r="7">
          <cell r="D7">
            <v>21291</v>
          </cell>
        </row>
        <row r="8">
          <cell r="D8">
            <v>7337</v>
          </cell>
        </row>
        <row r="10">
          <cell r="D10">
            <v>100155</v>
          </cell>
        </row>
        <row r="11">
          <cell r="D11">
            <v>973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YTD"/>
      <sheetName val="Q"/>
      <sheetName val="M"/>
      <sheetName val="Frango Extract"/>
      <sheetName val="Sheet1"/>
    </sheetNames>
    <sheetDataSet>
      <sheetData sheetId="0">
        <row r="57">
          <cell r="D57">
            <v>29.201144470812462</v>
          </cell>
        </row>
        <row r="149">
          <cell r="D149">
            <v>28.10193885362549</v>
          </cell>
        </row>
      </sheetData>
      <sheetData sheetId="1">
        <row r="35">
          <cell r="D35">
            <v>12.630736180511343</v>
          </cell>
        </row>
        <row r="91">
          <cell r="D91">
            <v>11.542639144423216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9"/>
  <sheetViews>
    <sheetView showGridLines="0" tabSelected="1" workbookViewId="0" topLeftCell="A1">
      <selection activeCell="C18" sqref="C18:E18"/>
    </sheetView>
  </sheetViews>
  <sheetFormatPr defaultColWidth="9.140625" defaultRowHeight="12.75"/>
  <cols>
    <col min="1" max="1" width="2.140625" style="1" customWidth="1"/>
    <col min="2" max="2" width="2.8515625" style="1" customWidth="1"/>
    <col min="3" max="3" width="3.28125" style="1" customWidth="1"/>
    <col min="4" max="4" width="24.140625" style="1" customWidth="1"/>
    <col min="5" max="5" width="0.9921875" style="1" customWidth="1"/>
    <col min="6" max="6" width="12.57421875" style="30" customWidth="1"/>
    <col min="7" max="7" width="16.421875" style="1" customWidth="1"/>
    <col min="8" max="8" width="0.85546875" style="1" customWidth="1"/>
    <col min="9" max="9" width="11.140625" style="30" customWidth="1"/>
    <col min="10" max="10" width="16.7109375" style="1" customWidth="1"/>
    <col min="11" max="16384" width="9.140625" style="1" customWidth="1"/>
  </cols>
  <sheetData>
    <row r="1" spans="1:13" ht="18.75">
      <c r="A1" s="321" t="s">
        <v>127</v>
      </c>
      <c r="B1" s="321"/>
      <c r="C1" s="321"/>
      <c r="D1" s="321"/>
      <c r="E1" s="321"/>
      <c r="F1" s="321"/>
      <c r="G1" s="321"/>
      <c r="H1" s="321"/>
      <c r="I1" s="321"/>
      <c r="J1" s="321"/>
      <c r="K1" s="11"/>
      <c r="L1" s="11"/>
      <c r="M1" s="11"/>
    </row>
    <row r="2" spans="1:13" ht="12.75">
      <c r="A2" s="322" t="s">
        <v>1</v>
      </c>
      <c r="B2" s="322"/>
      <c r="C2" s="322"/>
      <c r="D2" s="322"/>
      <c r="E2" s="322"/>
      <c r="F2" s="322"/>
      <c r="G2" s="322"/>
      <c r="H2" s="322"/>
      <c r="I2" s="322"/>
      <c r="J2" s="322"/>
      <c r="K2" s="12"/>
      <c r="L2" s="12"/>
      <c r="M2" s="12"/>
    </row>
    <row r="3" ht="12.75">
      <c r="J3" s="4"/>
    </row>
    <row r="4" spans="1:10" ht="14.25">
      <c r="A4" s="13" t="str">
        <f>"Quarterly report on consolidated results for the "&amp;Sheet1!B3&amp;" quarter ended "&amp;TEXT(Sheet1!B8,"dd mmmm yyyy")</f>
        <v>Quarterly report on consolidated results for the third quarter ended 31 March 2002</v>
      </c>
      <c r="J4" s="4"/>
    </row>
    <row r="5" spans="1:10" ht="12.75">
      <c r="A5" s="14" t="s">
        <v>174</v>
      </c>
      <c r="J5" s="4"/>
    </row>
    <row r="6" spans="6:10" s="3" customFormat="1" ht="14.25" customHeight="1">
      <c r="F6" s="129"/>
      <c r="I6" s="129"/>
      <c r="J6" s="5"/>
    </row>
    <row r="7" ht="12.75">
      <c r="A7" s="4" t="s">
        <v>167</v>
      </c>
    </row>
    <row r="8" ht="5.25" customHeight="1"/>
    <row r="9" spans="6:10" s="44" customFormat="1" ht="12">
      <c r="F9" s="320" t="str">
        <f>"INDIVIDUAL QUARTER ("&amp;Sheet1!B4&amp;")"</f>
        <v>INDIVIDUAL QUARTER (3Q)</v>
      </c>
      <c r="G9" s="320"/>
      <c r="I9" s="320" t="str">
        <f>"CUMULATIVE QUARTER ("&amp;Sheet1!B6&amp;" Mths)"</f>
        <v>CUMULATIVE QUARTER (9 Mths)</v>
      </c>
      <c r="J9" s="320"/>
    </row>
    <row r="10" spans="6:10" ht="48.75" customHeight="1">
      <c r="F10" s="130" t="s">
        <v>21</v>
      </c>
      <c r="G10" s="42" t="s">
        <v>126</v>
      </c>
      <c r="H10" s="43"/>
      <c r="I10" s="130" t="s">
        <v>125</v>
      </c>
      <c r="J10" s="42" t="s">
        <v>23</v>
      </c>
    </row>
    <row r="11" spans="6:10" s="41" customFormat="1" ht="17.25" customHeight="1">
      <c r="F11" s="131">
        <f>Sheet1!B8</f>
        <v>37346</v>
      </c>
      <c r="G11" s="60">
        <f>F11-365</f>
        <v>36981</v>
      </c>
      <c r="H11" s="43"/>
      <c r="I11" s="131">
        <f>Sheet1!B8</f>
        <v>37346</v>
      </c>
      <c r="J11" s="60">
        <f>I11-365</f>
        <v>36981</v>
      </c>
    </row>
    <row r="12" spans="6:10" s="41" customFormat="1" ht="12">
      <c r="F12" s="132" t="s">
        <v>16</v>
      </c>
      <c r="G12" s="43" t="s">
        <v>16</v>
      </c>
      <c r="H12" s="43"/>
      <c r="I12" s="132" t="s">
        <v>16</v>
      </c>
      <c r="J12" s="43" t="s">
        <v>16</v>
      </c>
    </row>
    <row r="13" ht="9" customHeight="1"/>
    <row r="14" spans="1:10" s="41" customFormat="1" ht="12.75" thickBot="1">
      <c r="A14" s="45">
        <v>1</v>
      </c>
      <c r="B14" s="45" t="s">
        <v>2</v>
      </c>
      <c r="C14" s="319" t="s">
        <v>185</v>
      </c>
      <c r="D14" s="319"/>
      <c r="E14" s="45"/>
      <c r="F14" s="133">
        <f>'[1]PL'!$H$8</f>
        <v>650610</v>
      </c>
      <c r="G14" s="90">
        <v>317144</v>
      </c>
      <c r="H14" s="46"/>
      <c r="I14" s="133">
        <f>'[1]PL'!$F$8</f>
        <v>1604595</v>
      </c>
      <c r="J14" s="90">
        <v>951592</v>
      </c>
    </row>
    <row r="15" spans="1:10" s="41" customFormat="1" ht="12.75" thickBot="1">
      <c r="A15" s="45"/>
      <c r="B15" s="45" t="s">
        <v>3</v>
      </c>
      <c r="C15" s="319" t="s">
        <v>4</v>
      </c>
      <c r="D15" s="319"/>
      <c r="E15" s="45"/>
      <c r="F15" s="133">
        <f>'[1]PL'!$H$9</f>
        <v>395</v>
      </c>
      <c r="G15" s="90">
        <v>12</v>
      </c>
      <c r="H15" s="46"/>
      <c r="I15" s="133">
        <f>'[1]PL'!$F$9</f>
        <v>719</v>
      </c>
      <c r="J15" s="90">
        <v>161</v>
      </c>
    </row>
    <row r="16" spans="2:10" s="210" customFormat="1" ht="12.75" thickBot="1">
      <c r="B16" s="210" t="s">
        <v>5</v>
      </c>
      <c r="C16" s="323" t="s">
        <v>186</v>
      </c>
      <c r="D16" s="323"/>
      <c r="F16" s="133">
        <f>'[1]PL'!$H$10</f>
        <v>7163</v>
      </c>
      <c r="G16" s="248">
        <v>15015</v>
      </c>
      <c r="H16" s="145"/>
      <c r="I16" s="133">
        <f>'[1]PL'!$F$10</f>
        <v>31669</v>
      </c>
      <c r="J16" s="248">
        <v>29897</v>
      </c>
    </row>
    <row r="17" spans="3:10" s="41" customFormat="1" ht="8.25" customHeight="1">
      <c r="C17" s="49"/>
      <c r="D17" s="49"/>
      <c r="F17" s="134"/>
      <c r="G17" s="46"/>
      <c r="H17" s="46"/>
      <c r="I17" s="134"/>
      <c r="J17" s="46"/>
    </row>
    <row r="18" spans="1:10" s="41" customFormat="1" ht="57" customHeight="1">
      <c r="A18" s="47">
        <v>2</v>
      </c>
      <c r="B18" s="47" t="s">
        <v>2</v>
      </c>
      <c r="C18" s="318" t="s">
        <v>191</v>
      </c>
      <c r="D18" s="318"/>
      <c r="E18" s="318"/>
      <c r="F18" s="135">
        <f>'[1]PL'!$H$12</f>
        <v>181450</v>
      </c>
      <c r="G18" s="48">
        <v>94666</v>
      </c>
      <c r="H18" s="46"/>
      <c r="I18" s="135">
        <f>'[1]PL'!$F$12</f>
        <v>444027</v>
      </c>
      <c r="J18" s="48">
        <v>316784</v>
      </c>
    </row>
    <row r="19" spans="2:10" s="47" customFormat="1" ht="15" customHeight="1">
      <c r="B19" s="47" t="s">
        <v>3</v>
      </c>
      <c r="C19" s="318" t="s">
        <v>187</v>
      </c>
      <c r="D19" s="318"/>
      <c r="F19" s="135">
        <f>'[1]PL'!$H$13</f>
        <v>-13233</v>
      </c>
      <c r="G19" s="48">
        <v>-13711</v>
      </c>
      <c r="H19" s="48"/>
      <c r="I19" s="135">
        <f>'[1]PL'!$F$13</f>
        <v>-37221</v>
      </c>
      <c r="J19" s="48">
        <v>-37353</v>
      </c>
    </row>
    <row r="20" spans="2:10" s="47" customFormat="1" ht="15" customHeight="1">
      <c r="B20" s="47" t="s">
        <v>5</v>
      </c>
      <c r="C20" s="318" t="s">
        <v>188</v>
      </c>
      <c r="D20" s="318"/>
      <c r="F20" s="135">
        <f>'[1]PL'!$H$14</f>
        <v>-21312</v>
      </c>
      <c r="G20" s="48">
        <v>-15094</v>
      </c>
      <c r="H20" s="48"/>
      <c r="I20" s="135">
        <f>'[1]PL'!$F$14</f>
        <v>-66836</v>
      </c>
      <c r="J20" s="48">
        <v>-42842</v>
      </c>
    </row>
    <row r="21" spans="2:10" s="47" customFormat="1" ht="15" customHeight="1">
      <c r="B21" s="47" t="s">
        <v>6</v>
      </c>
      <c r="C21" s="318" t="s">
        <v>7</v>
      </c>
      <c r="D21" s="318"/>
      <c r="F21" s="136">
        <f>'[1]PL'!$H$15</f>
        <v>14136</v>
      </c>
      <c r="G21" s="91">
        <v>88503</v>
      </c>
      <c r="H21" s="48"/>
      <c r="I21" s="136">
        <f>'[1]PL'!$F$15</f>
        <v>14981</v>
      </c>
      <c r="J21" s="91">
        <v>88503</v>
      </c>
    </row>
    <row r="22" spans="1:10" s="41" customFormat="1" ht="25.5" customHeight="1">
      <c r="A22" s="47"/>
      <c r="B22" s="47" t="s">
        <v>8</v>
      </c>
      <c r="C22" s="318" t="s">
        <v>190</v>
      </c>
      <c r="D22" s="318"/>
      <c r="E22" s="51"/>
      <c r="F22" s="135">
        <f>SUM(F18:F21)</f>
        <v>161041</v>
      </c>
      <c r="G22" s="48">
        <f>SUM(G18:G21)</f>
        <v>154364</v>
      </c>
      <c r="H22" s="46"/>
      <c r="I22" s="135">
        <f>SUM(I18:I21)</f>
        <v>354951</v>
      </c>
      <c r="J22" s="48">
        <f>SUM(J18:J21)</f>
        <v>325092</v>
      </c>
    </row>
    <row r="23" spans="2:10" s="47" customFormat="1" ht="25.5" customHeight="1">
      <c r="B23" s="47" t="s">
        <v>9</v>
      </c>
      <c r="C23" s="318" t="s">
        <v>189</v>
      </c>
      <c r="D23" s="318"/>
      <c r="F23" s="136">
        <f>'[1]PL'!$H$17</f>
        <v>12865</v>
      </c>
      <c r="G23" s="91">
        <v>13923</v>
      </c>
      <c r="H23" s="48"/>
      <c r="I23" s="136">
        <f>'[1]PL'!$F$17</f>
        <v>34526</v>
      </c>
      <c r="J23" s="91">
        <v>42146</v>
      </c>
    </row>
    <row r="24" spans="1:10" s="41" customFormat="1" ht="50.25" customHeight="1">
      <c r="A24" s="47"/>
      <c r="B24" s="47" t="s">
        <v>10</v>
      </c>
      <c r="C24" s="324" t="s">
        <v>194</v>
      </c>
      <c r="D24" s="324"/>
      <c r="E24" s="324"/>
      <c r="F24" s="135">
        <f>F22+F23</f>
        <v>173906</v>
      </c>
      <c r="G24" s="48">
        <f>G22+G23</f>
        <v>168287</v>
      </c>
      <c r="H24" s="46"/>
      <c r="I24" s="135">
        <f>I22+I23</f>
        <v>389477</v>
      </c>
      <c r="J24" s="48">
        <f>J22+J23</f>
        <v>367238</v>
      </c>
    </row>
    <row r="25" spans="2:10" s="47" customFormat="1" ht="14.25" customHeight="1">
      <c r="B25" s="47" t="s">
        <v>11</v>
      </c>
      <c r="C25" s="47" t="s">
        <v>192</v>
      </c>
      <c r="F25" s="136">
        <f>'[1]PL'!$H$19</f>
        <v>-34080</v>
      </c>
      <c r="G25" s="91">
        <v>-16147</v>
      </c>
      <c r="H25" s="48"/>
      <c r="I25" s="136">
        <f>'[1]PL'!$F$19</f>
        <v>-71949</v>
      </c>
      <c r="J25" s="91">
        <v>-66935</v>
      </c>
    </row>
    <row r="26" spans="2:10" s="41" customFormat="1" ht="25.5" customHeight="1">
      <c r="B26" s="47" t="s">
        <v>13</v>
      </c>
      <c r="C26" s="47" t="s">
        <v>13</v>
      </c>
      <c r="D26" s="50" t="s">
        <v>193</v>
      </c>
      <c r="E26" s="54"/>
      <c r="F26" s="135">
        <f>F24+F25</f>
        <v>139826</v>
      </c>
      <c r="G26" s="48">
        <f>G24+G25</f>
        <v>152140</v>
      </c>
      <c r="H26" s="46"/>
      <c r="I26" s="135">
        <f>I24+I25</f>
        <v>317528</v>
      </c>
      <c r="J26" s="48">
        <f>J24+J25</f>
        <v>300303</v>
      </c>
    </row>
    <row r="27" spans="3:10" s="47" customFormat="1" ht="15.75" customHeight="1">
      <c r="C27" s="47" t="s">
        <v>14</v>
      </c>
      <c r="D27" s="55" t="s">
        <v>195</v>
      </c>
      <c r="F27" s="137">
        <f>'[1]PL'!$H$21</f>
        <v>-32577</v>
      </c>
      <c r="G27" s="125">
        <v>-13490</v>
      </c>
      <c r="H27" s="48"/>
      <c r="I27" s="137">
        <f>'[1]PL'!$F$21</f>
        <v>-71116</v>
      </c>
      <c r="J27" s="125">
        <v>-49569</v>
      </c>
    </row>
    <row r="28" spans="2:10" s="126" customFormat="1" ht="15.75" customHeight="1">
      <c r="B28" s="126" t="s">
        <v>15</v>
      </c>
      <c r="C28" s="126" t="s">
        <v>196</v>
      </c>
      <c r="D28" s="127"/>
      <c r="F28" s="137">
        <v>0</v>
      </c>
      <c r="G28" s="125">
        <v>0</v>
      </c>
      <c r="H28" s="125"/>
      <c r="I28" s="137">
        <v>0</v>
      </c>
      <c r="J28" s="125">
        <v>0</v>
      </c>
    </row>
    <row r="29" spans="2:10" s="41" customFormat="1" ht="41.25" customHeight="1">
      <c r="B29" s="47" t="s">
        <v>17</v>
      </c>
      <c r="C29" s="325" t="s">
        <v>238</v>
      </c>
      <c r="D29" s="325"/>
      <c r="E29" s="54"/>
      <c r="F29" s="138">
        <f>F26+F27+F28</f>
        <v>107249</v>
      </c>
      <c r="G29" s="94">
        <f>G26+G27+G28</f>
        <v>138650</v>
      </c>
      <c r="H29" s="46"/>
      <c r="I29" s="138">
        <f>I26+I27+I28</f>
        <v>246412</v>
      </c>
      <c r="J29" s="94">
        <f>J26+J27+J28</f>
        <v>250734</v>
      </c>
    </row>
    <row r="30" spans="2:10" s="47" customFormat="1" ht="12">
      <c r="B30" s="47" t="s">
        <v>20</v>
      </c>
      <c r="C30" s="47" t="s">
        <v>13</v>
      </c>
      <c r="D30" s="50" t="s">
        <v>18</v>
      </c>
      <c r="F30" s="139">
        <v>0</v>
      </c>
      <c r="G30" s="92">
        <v>0</v>
      </c>
      <c r="H30" s="48"/>
      <c r="I30" s="139">
        <v>0</v>
      </c>
      <c r="J30" s="92">
        <v>0</v>
      </c>
    </row>
    <row r="31" spans="3:10" s="47" customFormat="1" ht="12">
      <c r="C31" s="47" t="s">
        <v>14</v>
      </c>
      <c r="D31" s="50" t="s">
        <v>195</v>
      </c>
      <c r="F31" s="140">
        <v>0</v>
      </c>
      <c r="G31" s="93">
        <v>0</v>
      </c>
      <c r="H31" s="48"/>
      <c r="I31" s="140">
        <v>0</v>
      </c>
      <c r="J31" s="93">
        <v>0</v>
      </c>
    </row>
    <row r="32" spans="3:10" s="41" customFormat="1" ht="25.5" customHeight="1">
      <c r="C32" s="47" t="s">
        <v>19</v>
      </c>
      <c r="D32" s="50" t="s">
        <v>121</v>
      </c>
      <c r="E32" s="54"/>
      <c r="F32" s="138">
        <f>SUM(F30:F31)</f>
        <v>0</v>
      </c>
      <c r="G32" s="94">
        <f>SUM(G30:G31)</f>
        <v>0</v>
      </c>
      <c r="H32" s="46"/>
      <c r="I32" s="138">
        <f>SUM(I30:I31)</f>
        <v>0</v>
      </c>
      <c r="J32" s="94">
        <f>SUM(J30:J31)</f>
        <v>0</v>
      </c>
    </row>
    <row r="33" spans="1:10" s="41" customFormat="1" ht="27" customHeight="1" thickBot="1">
      <c r="A33" s="47"/>
      <c r="B33" s="47" t="s">
        <v>197</v>
      </c>
      <c r="C33" s="324" t="s">
        <v>239</v>
      </c>
      <c r="D33" s="324"/>
      <c r="E33" s="53"/>
      <c r="F33" s="141">
        <f>F29+F32</f>
        <v>107249</v>
      </c>
      <c r="G33" s="95">
        <f>G29+G32</f>
        <v>138650</v>
      </c>
      <c r="H33" s="52"/>
      <c r="I33" s="141">
        <f>I29+I32</f>
        <v>246412</v>
      </c>
      <c r="J33" s="95">
        <f>J29+J32</f>
        <v>250734</v>
      </c>
    </row>
    <row r="34" spans="1:10" s="41" customFormat="1" ht="18" customHeight="1">
      <c r="A34" s="47"/>
      <c r="B34" s="47"/>
      <c r="C34" s="54"/>
      <c r="D34" s="51"/>
      <c r="E34" s="51"/>
      <c r="F34" s="134"/>
      <c r="G34" s="46"/>
      <c r="H34" s="46"/>
      <c r="I34" s="134"/>
      <c r="J34" s="46"/>
    </row>
    <row r="35" spans="1:10" s="41" customFormat="1" ht="42.75" customHeight="1">
      <c r="A35" s="47">
        <v>3</v>
      </c>
      <c r="B35" s="47" t="s">
        <v>2</v>
      </c>
      <c r="C35" s="318" t="s">
        <v>198</v>
      </c>
      <c r="D35" s="318"/>
      <c r="E35" s="51"/>
      <c r="F35" s="134"/>
      <c r="G35" s="46"/>
      <c r="H35" s="46"/>
      <c r="I35" s="134"/>
      <c r="J35" s="46"/>
    </row>
    <row r="36" spans="3:10" s="143" customFormat="1" ht="17.25" customHeight="1">
      <c r="C36" s="73" t="s">
        <v>13</v>
      </c>
      <c r="D36" s="273" t="s">
        <v>328</v>
      </c>
      <c r="E36" s="73"/>
      <c r="F36" s="142">
        <f>'[4]Q'!$D$35</f>
        <v>12.630736180511343</v>
      </c>
      <c r="G36" s="144">
        <v>16.51</v>
      </c>
      <c r="H36" s="145"/>
      <c r="I36" s="142">
        <f>'[4]YTD'!$D$57</f>
        <v>29.201144470812462</v>
      </c>
      <c r="J36" s="144">
        <v>29.8</v>
      </c>
    </row>
    <row r="37" spans="3:10" s="143" customFormat="1" ht="11.25" customHeight="1">
      <c r="C37" s="73"/>
      <c r="D37" s="272" t="s">
        <v>330</v>
      </c>
      <c r="E37" s="73"/>
      <c r="F37" s="142"/>
      <c r="G37" s="144"/>
      <c r="H37" s="145"/>
      <c r="I37" s="142"/>
      <c r="J37" s="144"/>
    </row>
    <row r="38" spans="3:10" s="143" customFormat="1" ht="50.25" customHeight="1">
      <c r="C38" s="73"/>
      <c r="D38" s="271" t="s">
        <v>329</v>
      </c>
      <c r="E38" s="73"/>
      <c r="F38" s="142"/>
      <c r="G38" s="144"/>
      <c r="H38" s="145"/>
      <c r="I38" s="142"/>
      <c r="J38" s="144"/>
    </row>
    <row r="39" spans="3:10" s="143" customFormat="1" ht="13.5" customHeight="1">
      <c r="C39" s="73"/>
      <c r="D39" s="272" t="s">
        <v>331</v>
      </c>
      <c r="E39" s="73"/>
      <c r="F39" s="142"/>
      <c r="G39" s="144"/>
      <c r="H39" s="145"/>
      <c r="I39" s="142"/>
      <c r="J39" s="144"/>
    </row>
    <row r="40" spans="3:10" s="143" customFormat="1" ht="48.75" customHeight="1">
      <c r="C40" s="73"/>
      <c r="D40" s="271" t="s">
        <v>327</v>
      </c>
      <c r="E40" s="73"/>
      <c r="F40" s="142"/>
      <c r="G40" s="144"/>
      <c r="H40" s="145"/>
      <c r="I40" s="142"/>
      <c r="J40" s="144"/>
    </row>
    <row r="41" spans="3:10" s="143" customFormat="1" ht="5.25" customHeight="1">
      <c r="C41" s="73"/>
      <c r="D41" s="271"/>
      <c r="E41" s="73"/>
      <c r="F41" s="142"/>
      <c r="G41" s="144"/>
      <c r="H41" s="145"/>
      <c r="I41" s="142"/>
      <c r="J41" s="144"/>
    </row>
    <row r="42" spans="3:10" s="143" customFormat="1" ht="15.75" customHeight="1">
      <c r="C42" s="73" t="s">
        <v>14</v>
      </c>
      <c r="D42" s="274" t="s">
        <v>334</v>
      </c>
      <c r="E42" s="73"/>
      <c r="F42" s="142">
        <f>'[4]Q'!$D$91</f>
        <v>11.542639144423216</v>
      </c>
      <c r="G42" s="146">
        <v>16.51</v>
      </c>
      <c r="H42" s="145"/>
      <c r="I42" s="142">
        <f>'[4]YTD'!$D$149</f>
        <v>28.10193885362549</v>
      </c>
      <c r="J42" s="146">
        <v>29.73</v>
      </c>
    </row>
    <row r="43" spans="3:10" s="143" customFormat="1" ht="12.75" customHeight="1">
      <c r="C43" s="73"/>
      <c r="D43" s="272" t="s">
        <v>330</v>
      </c>
      <c r="E43" s="73"/>
      <c r="F43" s="142"/>
      <c r="G43" s="146"/>
      <c r="H43" s="145"/>
      <c r="I43" s="142"/>
      <c r="J43" s="146"/>
    </row>
    <row r="44" spans="3:10" s="143" customFormat="1" ht="52.5" customHeight="1">
      <c r="C44" s="73"/>
      <c r="D44" s="271" t="s">
        <v>332</v>
      </c>
      <c r="E44" s="73"/>
      <c r="F44" s="142"/>
      <c r="G44" s="146"/>
      <c r="H44" s="145"/>
      <c r="I44" s="142"/>
      <c r="J44" s="146"/>
    </row>
    <row r="45" spans="3:10" s="143" customFormat="1" ht="15" customHeight="1">
      <c r="C45" s="73"/>
      <c r="D45" s="272" t="s">
        <v>331</v>
      </c>
      <c r="E45" s="73"/>
      <c r="F45" s="142"/>
      <c r="G45" s="146"/>
      <c r="H45" s="145"/>
      <c r="I45" s="142"/>
      <c r="J45" s="146"/>
    </row>
    <row r="46" spans="3:10" s="143" customFormat="1" ht="51" customHeight="1">
      <c r="C46" s="73"/>
      <c r="D46" s="271" t="s">
        <v>333</v>
      </c>
      <c r="E46" s="73"/>
      <c r="F46" s="142"/>
      <c r="G46" s="146"/>
      <c r="H46" s="145"/>
      <c r="I46" s="142"/>
      <c r="J46" s="146"/>
    </row>
    <row r="47" spans="3:10" s="41" customFormat="1" ht="12">
      <c r="C47" s="49"/>
      <c r="D47" s="49"/>
      <c r="F47" s="134"/>
      <c r="G47" s="46"/>
      <c r="H47" s="46"/>
      <c r="I47" s="134"/>
      <c r="J47" s="46"/>
    </row>
    <row r="48" spans="1:10" s="41" customFormat="1" ht="12" hidden="1">
      <c r="A48" s="41">
        <v>4</v>
      </c>
      <c r="C48" s="49" t="s">
        <v>24</v>
      </c>
      <c r="D48" s="49"/>
      <c r="F48" s="106">
        <f>(2046662-50646-702)/845036613*1000</f>
        <v>2.361216034079697</v>
      </c>
      <c r="G48" s="56">
        <f>(2046662-50646-702)/845036613*1000</f>
        <v>2.361216034079697</v>
      </c>
      <c r="H48" s="46"/>
      <c r="I48" s="106">
        <f>(2046662-50646-702)/845036613*1000</f>
        <v>2.361216034079697</v>
      </c>
      <c r="J48" s="56">
        <f>(2046662-50646-702)/845036613*1000</f>
        <v>2.361216034079697</v>
      </c>
    </row>
    <row r="49" spans="3:10" s="41" customFormat="1" ht="12" hidden="1">
      <c r="C49" s="49"/>
      <c r="D49" s="49"/>
      <c r="F49" s="134"/>
      <c r="G49" s="46"/>
      <c r="H49" s="46"/>
      <c r="I49" s="134"/>
      <c r="J49" s="46"/>
    </row>
    <row r="50" spans="1:10" s="41" customFormat="1" ht="12" hidden="1">
      <c r="A50" s="41">
        <v>5</v>
      </c>
      <c r="B50" s="41" t="s">
        <v>2</v>
      </c>
      <c r="C50" s="49" t="s">
        <v>25</v>
      </c>
      <c r="D50" s="49"/>
      <c r="F50" s="134">
        <v>0</v>
      </c>
      <c r="G50" s="46">
        <v>0</v>
      </c>
      <c r="H50" s="46"/>
      <c r="I50" s="134">
        <v>0</v>
      </c>
      <c r="J50" s="46">
        <v>0</v>
      </c>
    </row>
    <row r="51" spans="2:10" s="41" customFormat="1" ht="12" hidden="1">
      <c r="B51" s="41" t="s">
        <v>3</v>
      </c>
      <c r="C51" s="49" t="s">
        <v>26</v>
      </c>
      <c r="D51" s="49"/>
      <c r="F51" s="134">
        <v>0</v>
      </c>
      <c r="G51" s="46">
        <v>0</v>
      </c>
      <c r="H51" s="46"/>
      <c r="I51" s="134">
        <v>0</v>
      </c>
      <c r="J51" s="46">
        <v>0</v>
      </c>
    </row>
    <row r="52" spans="3:10" s="41" customFormat="1" ht="12" hidden="1">
      <c r="C52" s="49"/>
      <c r="D52" s="49"/>
      <c r="F52" s="134"/>
      <c r="G52" s="46"/>
      <c r="H52" s="46"/>
      <c r="I52" s="134"/>
      <c r="J52" s="46"/>
    </row>
    <row r="53" spans="1:10" s="47" customFormat="1" ht="17.25" customHeight="1">
      <c r="A53" s="47">
        <v>4</v>
      </c>
      <c r="B53" s="47" t="s">
        <v>2</v>
      </c>
      <c r="C53" s="47" t="s">
        <v>216</v>
      </c>
      <c r="E53" s="210"/>
      <c r="F53" s="231" t="s">
        <v>271</v>
      </c>
      <c r="G53" s="232" t="s">
        <v>271</v>
      </c>
      <c r="H53" s="233"/>
      <c r="I53" s="231">
        <v>6</v>
      </c>
      <c r="J53" s="232">
        <v>5</v>
      </c>
    </row>
    <row r="54" spans="1:10" s="54" customFormat="1" ht="23.25" customHeight="1">
      <c r="A54" s="47"/>
      <c r="B54" s="47" t="s">
        <v>3</v>
      </c>
      <c r="C54" s="47" t="s">
        <v>145</v>
      </c>
      <c r="F54" s="234" t="s">
        <v>271</v>
      </c>
      <c r="G54" s="188" t="s">
        <v>271</v>
      </c>
      <c r="I54" s="234" t="s">
        <v>364</v>
      </c>
      <c r="J54" s="292" t="s">
        <v>365</v>
      </c>
    </row>
    <row r="55" spans="3:10" ht="12.75">
      <c r="C55" s="16"/>
      <c r="D55" s="16"/>
      <c r="E55" s="187"/>
      <c r="F55" s="156"/>
      <c r="G55" s="187"/>
      <c r="H55" s="187"/>
      <c r="I55" s="156"/>
      <c r="J55" s="187"/>
    </row>
    <row r="56" spans="3:9" ht="12.75">
      <c r="C56" s="16"/>
      <c r="D56" s="16"/>
      <c r="F56" s="29"/>
      <c r="I56" s="29"/>
    </row>
    <row r="57" spans="3:9" ht="12.75">
      <c r="C57" s="16"/>
      <c r="D57" s="16"/>
      <c r="F57" s="29"/>
      <c r="I57" s="29"/>
    </row>
    <row r="58" spans="1:9" ht="12.75">
      <c r="A58" s="69"/>
      <c r="C58" s="16"/>
      <c r="D58" s="16"/>
      <c r="F58" s="29"/>
      <c r="I58" s="29"/>
    </row>
    <row r="59" spans="3:9" ht="12.75">
      <c r="C59" s="16"/>
      <c r="D59" s="16"/>
      <c r="F59" s="29"/>
      <c r="I59" s="29"/>
    </row>
    <row r="60" spans="3:6" ht="12.75">
      <c r="C60" s="16"/>
      <c r="D60" s="16"/>
      <c r="F60" s="29"/>
    </row>
    <row r="61" spans="3:6" ht="12.75">
      <c r="C61" s="16"/>
      <c r="D61" s="16"/>
      <c r="F61" s="29"/>
    </row>
    <row r="62" spans="3:6" ht="12.75">
      <c r="C62" s="16"/>
      <c r="D62" s="16"/>
      <c r="F62" s="29"/>
    </row>
    <row r="63" spans="3:6" ht="12.75">
      <c r="C63" s="16"/>
      <c r="D63" s="16"/>
      <c r="F63" s="29"/>
    </row>
    <row r="64" spans="3:6" ht="12.75">
      <c r="C64" s="16"/>
      <c r="D64" s="16"/>
      <c r="F64" s="29"/>
    </row>
    <row r="65" spans="3:6" ht="12.75">
      <c r="C65" s="16"/>
      <c r="D65" s="16"/>
      <c r="F65" s="29"/>
    </row>
    <row r="66" spans="3:6" ht="12.75">
      <c r="C66" s="16"/>
      <c r="D66" s="16"/>
      <c r="F66" s="29"/>
    </row>
    <row r="67" spans="3:4" ht="12.75">
      <c r="C67" s="16"/>
      <c r="D67" s="16"/>
    </row>
    <row r="68" spans="3:4" ht="12.75">
      <c r="C68" s="16"/>
      <c r="D68" s="16"/>
    </row>
    <row r="69" spans="3:4" ht="12.75">
      <c r="C69" s="16"/>
      <c r="D69" s="16"/>
    </row>
  </sheetData>
  <mergeCells count="17">
    <mergeCell ref="C35:D35"/>
    <mergeCell ref="C23:D23"/>
    <mergeCell ref="C33:D33"/>
    <mergeCell ref="C29:D29"/>
    <mergeCell ref="C24:E24"/>
    <mergeCell ref="A1:J1"/>
    <mergeCell ref="A2:J2"/>
    <mergeCell ref="C15:D15"/>
    <mergeCell ref="C16:D16"/>
    <mergeCell ref="C21:D21"/>
    <mergeCell ref="C22:D22"/>
    <mergeCell ref="C14:D14"/>
    <mergeCell ref="I9:J9"/>
    <mergeCell ref="F9:G9"/>
    <mergeCell ref="C19:D19"/>
    <mergeCell ref="C20:D20"/>
    <mergeCell ref="C18:E18"/>
  </mergeCells>
  <printOptions/>
  <pageMargins left="0.91" right="0.48" top="1.34" bottom="1.17" header="0.38" footer="1.1"/>
  <pageSetup horizontalDpi="300" verticalDpi="300" orientation="portrait" paperSize="9" scale="98" r:id="rId1"/>
  <headerFooter alignWithMargins="0">
    <oddFooter>&amp;C&amp;"Times New Roman,Regular"&amp;7- Page &amp;P -</oddFooter>
  </headerFooter>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M92"/>
  <sheetViews>
    <sheetView showGridLines="0" workbookViewId="0" topLeftCell="A1">
      <selection activeCell="A1" sqref="A1:I1"/>
    </sheetView>
  </sheetViews>
  <sheetFormatPr defaultColWidth="9.140625" defaultRowHeight="12.75"/>
  <cols>
    <col min="1" max="1" width="3.421875" style="1" customWidth="1"/>
    <col min="2" max="2" width="38.140625" style="1" customWidth="1"/>
    <col min="3" max="3" width="16.28125" style="30" customWidth="1"/>
    <col min="4" max="4" width="0.13671875" style="1" hidden="1" customWidth="1"/>
    <col min="5" max="5" width="1.28515625" style="1" customWidth="1"/>
    <col min="6" max="6" width="16.28125" style="1" customWidth="1"/>
    <col min="7" max="7" width="0.13671875" style="1" hidden="1" customWidth="1"/>
    <col min="8" max="8" width="9.421875" style="1" customWidth="1"/>
    <col min="9" max="16384" width="9.140625" style="1" customWidth="1"/>
  </cols>
  <sheetData>
    <row r="1" spans="1:13" ht="18.75">
      <c r="A1" s="321" t="s">
        <v>128</v>
      </c>
      <c r="B1" s="321"/>
      <c r="C1" s="321"/>
      <c r="D1" s="321"/>
      <c r="E1" s="321"/>
      <c r="F1" s="321"/>
      <c r="G1" s="321"/>
      <c r="H1" s="321"/>
      <c r="I1" s="321"/>
      <c r="J1" s="11"/>
      <c r="K1" s="11"/>
      <c r="L1" s="11"/>
      <c r="M1" s="11"/>
    </row>
    <row r="2" spans="1:13" ht="12.75">
      <c r="A2" s="322" t="s">
        <v>1</v>
      </c>
      <c r="B2" s="322"/>
      <c r="C2" s="322"/>
      <c r="D2" s="322"/>
      <c r="E2" s="322"/>
      <c r="F2" s="322"/>
      <c r="G2" s="322"/>
      <c r="H2" s="322"/>
      <c r="I2" s="322"/>
      <c r="J2" s="57"/>
      <c r="K2" s="12"/>
      <c r="L2" s="12"/>
      <c r="M2" s="12"/>
    </row>
    <row r="3" ht="7.5" customHeight="1">
      <c r="J3" s="4"/>
    </row>
    <row r="4" spans="1:10" ht="14.25">
      <c r="A4" s="13" t="str">
        <f>PL!A4</f>
        <v>Quarterly report on consolidated results for the third quarter ended 31 March 2002</v>
      </c>
      <c r="J4" s="4"/>
    </row>
    <row r="5" spans="1:10" ht="12.75">
      <c r="A5" s="14" t="s">
        <v>174</v>
      </c>
      <c r="J5" s="4"/>
    </row>
    <row r="6" spans="1:9" s="3" customFormat="1" ht="4.5" customHeight="1">
      <c r="A6" s="17"/>
      <c r="B6" s="17"/>
      <c r="C6" s="147"/>
      <c r="D6" s="58"/>
      <c r="E6" s="17"/>
      <c r="F6" s="17"/>
      <c r="G6" s="17"/>
      <c r="H6" s="17"/>
      <c r="I6" s="5"/>
    </row>
    <row r="7" ht="12.75">
      <c r="A7" s="4" t="s">
        <v>173</v>
      </c>
    </row>
    <row r="8" ht="3" customHeight="1"/>
    <row r="9" spans="3:7" s="41" customFormat="1" ht="37.5" customHeight="1">
      <c r="C9" s="130" t="s">
        <v>27</v>
      </c>
      <c r="D9" s="42" t="s">
        <v>22</v>
      </c>
      <c r="E9" s="43"/>
      <c r="F9" s="42" t="s">
        <v>28</v>
      </c>
      <c r="G9" s="59" t="s">
        <v>23</v>
      </c>
    </row>
    <row r="10" spans="3:7" s="41" customFormat="1" ht="12">
      <c r="C10" s="131">
        <f>Sheet1!B8</f>
        <v>37346</v>
      </c>
      <c r="D10" s="60">
        <v>36433</v>
      </c>
      <c r="E10" s="43"/>
      <c r="F10" s="60">
        <v>37072</v>
      </c>
      <c r="G10" s="61">
        <v>36433</v>
      </c>
    </row>
    <row r="11" spans="3:7" s="41" customFormat="1" ht="12">
      <c r="C11" s="132" t="s">
        <v>16</v>
      </c>
      <c r="D11" s="43" t="s">
        <v>16</v>
      </c>
      <c r="E11" s="43"/>
      <c r="F11" s="43" t="s">
        <v>16</v>
      </c>
      <c r="G11" s="40" t="s">
        <v>16</v>
      </c>
    </row>
    <row r="12" spans="3:7" s="41" customFormat="1" ht="12">
      <c r="C12" s="148" t="s">
        <v>176</v>
      </c>
      <c r="D12" s="43"/>
      <c r="E12" s="43"/>
      <c r="F12" s="112" t="s">
        <v>177</v>
      </c>
      <c r="G12" s="40"/>
    </row>
    <row r="13" s="41" customFormat="1" ht="5.25" customHeight="1">
      <c r="C13" s="143"/>
    </row>
    <row r="14" spans="1:6" s="41" customFormat="1" ht="12">
      <c r="A14" s="41">
        <v>1</v>
      </c>
      <c r="B14" s="64" t="s">
        <v>204</v>
      </c>
      <c r="C14" s="134">
        <f>'[2]BS'!$C10</f>
        <v>2597947</v>
      </c>
      <c r="D14" s="46"/>
      <c r="E14" s="46"/>
      <c r="F14" s="46">
        <v>2102601</v>
      </c>
    </row>
    <row r="15" spans="1:6" s="41" customFormat="1" ht="12">
      <c r="A15" s="41">
        <v>2</v>
      </c>
      <c r="B15" s="64" t="s">
        <v>213</v>
      </c>
      <c r="C15" s="134">
        <f>'[2]BS'!$C12</f>
        <v>242381</v>
      </c>
      <c r="D15" s="46"/>
      <c r="E15" s="46"/>
      <c r="F15" s="46">
        <v>409271</v>
      </c>
    </row>
    <row r="16" spans="1:6" s="41" customFormat="1" ht="12">
      <c r="A16" s="41">
        <v>3</v>
      </c>
      <c r="B16" s="64" t="s">
        <v>168</v>
      </c>
      <c r="C16" s="134">
        <f>'[2]BS'!$C13</f>
        <v>26833</v>
      </c>
      <c r="D16" s="46"/>
      <c r="E16" s="46"/>
      <c r="F16" s="46">
        <v>33276</v>
      </c>
    </row>
    <row r="17" spans="1:6" s="41" customFormat="1" ht="12">
      <c r="A17" s="41">
        <v>4</v>
      </c>
      <c r="B17" s="64" t="s">
        <v>146</v>
      </c>
      <c r="C17" s="134">
        <f>'[2]BS'!$C14</f>
        <v>512485</v>
      </c>
      <c r="D17" s="46"/>
      <c r="E17" s="46"/>
      <c r="F17" s="46">
        <v>512766</v>
      </c>
    </row>
    <row r="18" spans="1:6" s="41" customFormat="1" ht="12">
      <c r="A18" s="41">
        <v>5</v>
      </c>
      <c r="B18" s="64" t="s">
        <v>147</v>
      </c>
      <c r="C18" s="134">
        <f>'[2]BS'!$C15</f>
        <v>567388</v>
      </c>
      <c r="D18" s="46"/>
      <c r="E18" s="46"/>
      <c r="F18" s="46">
        <v>521860</v>
      </c>
    </row>
    <row r="19" spans="1:6" s="41" customFormat="1" ht="12">
      <c r="A19" s="41">
        <v>6</v>
      </c>
      <c r="B19" s="64" t="s">
        <v>163</v>
      </c>
      <c r="C19" s="134">
        <f>'[2]BS'!$C$17</f>
        <v>172452</v>
      </c>
      <c r="D19" s="46"/>
      <c r="E19" s="46"/>
      <c r="F19" s="46">
        <v>78689</v>
      </c>
    </row>
    <row r="20" spans="1:6" s="41" customFormat="1" ht="12">
      <c r="A20" s="41">
        <v>7</v>
      </c>
      <c r="B20" s="64" t="s">
        <v>148</v>
      </c>
      <c r="C20" s="134"/>
      <c r="D20" s="46"/>
      <c r="E20" s="46"/>
      <c r="F20" s="46"/>
    </row>
    <row r="21" spans="2:6" s="41" customFormat="1" ht="12">
      <c r="B21" s="62" t="s">
        <v>149</v>
      </c>
      <c r="C21" s="149">
        <f>'[2]BS'!$C20</f>
        <v>312661</v>
      </c>
      <c r="D21" s="46"/>
      <c r="E21" s="46"/>
      <c r="F21" s="67">
        <v>285687</v>
      </c>
    </row>
    <row r="22" spans="2:6" s="41" customFormat="1" ht="12">
      <c r="B22" s="62" t="s">
        <v>211</v>
      </c>
      <c r="C22" s="150">
        <f>'[2]BS'!$C21</f>
        <v>199461</v>
      </c>
      <c r="D22" s="46"/>
      <c r="E22" s="46"/>
      <c r="F22" s="68">
        <v>84291</v>
      </c>
    </row>
    <row r="23" spans="2:6" s="41" customFormat="1" ht="12">
      <c r="B23" s="62" t="s">
        <v>206</v>
      </c>
      <c r="C23" s="150">
        <f>'[2]BS'!$C22</f>
        <v>210820</v>
      </c>
      <c r="D23" s="46"/>
      <c r="E23" s="46"/>
      <c r="F23" s="68">
        <v>81866</v>
      </c>
    </row>
    <row r="24" spans="2:6" s="41" customFormat="1" ht="12">
      <c r="B24" s="62" t="s">
        <v>207</v>
      </c>
      <c r="C24" s="150">
        <f>'[2]BS'!$C23</f>
        <v>168944</v>
      </c>
      <c r="D24" s="46"/>
      <c r="E24" s="46"/>
      <c r="F24" s="68">
        <v>100674</v>
      </c>
    </row>
    <row r="25" spans="2:6" s="41" customFormat="1" ht="12">
      <c r="B25" s="62" t="s">
        <v>240</v>
      </c>
      <c r="C25" s="150">
        <f>'[2]BS'!$C24</f>
        <v>0</v>
      </c>
      <c r="D25" s="46"/>
      <c r="E25" s="46"/>
      <c r="F25" s="68">
        <v>4223</v>
      </c>
    </row>
    <row r="26" spans="2:6" s="41" customFormat="1" ht="12">
      <c r="B26" s="62" t="s">
        <v>241</v>
      </c>
      <c r="C26" s="150">
        <f>'[2]BS'!$C25</f>
        <v>5436</v>
      </c>
      <c r="D26" s="46"/>
      <c r="E26" s="46"/>
      <c r="F26" s="68">
        <v>6707</v>
      </c>
    </row>
    <row r="27" spans="2:6" s="41" customFormat="1" ht="12">
      <c r="B27" s="62" t="s">
        <v>217</v>
      </c>
      <c r="C27" s="150">
        <v>0</v>
      </c>
      <c r="D27" s="46"/>
      <c r="E27" s="46"/>
      <c r="F27" s="68">
        <v>11206</v>
      </c>
    </row>
    <row r="28" spans="2:6" s="41" customFormat="1" ht="12">
      <c r="B28" s="62" t="s">
        <v>205</v>
      </c>
      <c r="C28" s="150">
        <f>'[2]BS'!$C$26</f>
        <v>111296</v>
      </c>
      <c r="D28" s="46"/>
      <c r="E28" s="46"/>
      <c r="F28" s="68">
        <v>16000</v>
      </c>
    </row>
    <row r="29" spans="2:6" s="41" customFormat="1" ht="12">
      <c r="B29" s="62" t="s">
        <v>150</v>
      </c>
      <c r="C29" s="150">
        <f>'[2]BS'!$C27</f>
        <v>205285</v>
      </c>
      <c r="D29" s="46"/>
      <c r="E29" s="46"/>
      <c r="F29" s="68">
        <v>206079</v>
      </c>
    </row>
    <row r="30" spans="2:6" s="41" customFormat="1" ht="12">
      <c r="B30" s="62" t="s">
        <v>151</v>
      </c>
      <c r="C30" s="151">
        <f>'[2]BS'!$C28</f>
        <v>153519</v>
      </c>
      <c r="D30" s="46"/>
      <c r="E30" s="46"/>
      <c r="F30" s="68">
        <v>209480</v>
      </c>
    </row>
    <row r="31" spans="3:6" s="41" customFormat="1" ht="12">
      <c r="C31" s="152">
        <f>SUM(C21:C30)</f>
        <v>1367422</v>
      </c>
      <c r="D31" s="46"/>
      <c r="E31" s="46"/>
      <c r="F31" s="189">
        <f>SUM(F21:F30)</f>
        <v>1006213</v>
      </c>
    </row>
    <row r="32" spans="1:6" s="41" customFormat="1" ht="12">
      <c r="A32" s="41">
        <v>8</v>
      </c>
      <c r="B32" s="64" t="s">
        <v>152</v>
      </c>
      <c r="C32" s="150"/>
      <c r="D32" s="46"/>
      <c r="E32" s="46"/>
      <c r="F32" s="68"/>
    </row>
    <row r="33" spans="2:6" s="41" customFormat="1" ht="12">
      <c r="B33" s="62" t="s">
        <v>208</v>
      </c>
      <c r="C33" s="150">
        <f>'[2]BS'!$C31</f>
        <v>83801</v>
      </c>
      <c r="D33" s="46"/>
      <c r="E33" s="46"/>
      <c r="F33" s="68">
        <v>98068</v>
      </c>
    </row>
    <row r="34" spans="2:6" s="41" customFormat="1" ht="12">
      <c r="B34" s="62" t="s">
        <v>209</v>
      </c>
      <c r="C34" s="150">
        <f>'[2]BS'!$C32</f>
        <v>266242</v>
      </c>
      <c r="D34" s="46"/>
      <c r="E34" s="46"/>
      <c r="F34" s="68">
        <v>196323</v>
      </c>
    </row>
    <row r="35" spans="2:6" s="41" customFormat="1" ht="12">
      <c r="B35" s="62" t="s">
        <v>242</v>
      </c>
      <c r="C35" s="150">
        <f>'[2]BS'!$C$33</f>
        <v>2739</v>
      </c>
      <c r="D35" s="46"/>
      <c r="E35" s="46"/>
      <c r="F35" s="68">
        <v>2739</v>
      </c>
    </row>
    <row r="36" spans="2:6" s="41" customFormat="1" ht="12">
      <c r="B36" s="62" t="s">
        <v>262</v>
      </c>
      <c r="C36" s="150">
        <f>'[2]BS'!$C$34</f>
        <v>2108</v>
      </c>
      <c r="D36" s="46"/>
      <c r="E36" s="46"/>
      <c r="F36" s="68">
        <v>0</v>
      </c>
    </row>
    <row r="37" spans="2:6" s="41" customFormat="1" ht="12">
      <c r="B37" s="62" t="s">
        <v>153</v>
      </c>
      <c r="C37" s="150">
        <f>'[2]BS'!$C35</f>
        <v>20484</v>
      </c>
      <c r="D37" s="46"/>
      <c r="E37" s="46"/>
      <c r="F37" s="68">
        <v>25064</v>
      </c>
    </row>
    <row r="38" spans="2:6" s="41" customFormat="1" ht="12">
      <c r="B38" s="62" t="s">
        <v>154</v>
      </c>
      <c r="C38" s="150">
        <f>'[2]BS'!$C36</f>
        <v>784245</v>
      </c>
      <c r="D38" s="46"/>
      <c r="E38" s="46"/>
      <c r="F38" s="68">
        <v>538891</v>
      </c>
    </row>
    <row r="39" spans="2:6" s="41" customFormat="1" ht="12">
      <c r="B39" s="62" t="s">
        <v>155</v>
      </c>
      <c r="C39" s="150">
        <f>'[2]BS'!$C37</f>
        <v>13177</v>
      </c>
      <c r="D39" s="46"/>
      <c r="E39" s="46"/>
      <c r="F39" s="68">
        <f>29309+11206</f>
        <v>40515</v>
      </c>
    </row>
    <row r="40" spans="3:6" s="41" customFormat="1" ht="12">
      <c r="C40" s="152">
        <f>SUM(C33:C39)</f>
        <v>1172796</v>
      </c>
      <c r="D40" s="46"/>
      <c r="E40" s="46"/>
      <c r="F40" s="196">
        <f>SUM(F33:F39)</f>
        <v>901600</v>
      </c>
    </row>
    <row r="41" spans="1:6" s="41" customFormat="1" ht="12">
      <c r="A41" s="41">
        <v>9</v>
      </c>
      <c r="B41" s="64" t="s">
        <v>225</v>
      </c>
      <c r="C41" s="153">
        <f>C31-C40</f>
        <v>194626</v>
      </c>
      <c r="D41" s="46"/>
      <c r="E41" s="46"/>
      <c r="F41" s="190">
        <f>F31-F40</f>
        <v>104613</v>
      </c>
    </row>
    <row r="42" spans="3:6" s="41" customFormat="1" ht="12.75" thickBot="1">
      <c r="C42" s="154">
        <f>SUM(C14:C19)+C41</f>
        <v>4314112</v>
      </c>
      <c r="D42" s="46"/>
      <c r="E42" s="46"/>
      <c r="F42" s="191">
        <f>SUM(F14:F19)+F41</f>
        <v>3763076</v>
      </c>
    </row>
    <row r="43" spans="1:6" s="41" customFormat="1" ht="12">
      <c r="A43" s="41">
        <v>10</v>
      </c>
      <c r="B43" s="64" t="s">
        <v>212</v>
      </c>
      <c r="C43" s="134"/>
      <c r="D43" s="46"/>
      <c r="E43" s="46"/>
      <c r="F43" s="46"/>
    </row>
    <row r="44" spans="2:6" s="41" customFormat="1" ht="12">
      <c r="B44" s="65" t="s">
        <v>156</v>
      </c>
      <c r="C44" s="134">
        <f>'[2]BS'!$C$42</f>
        <v>441000</v>
      </c>
      <c r="D44" s="46"/>
      <c r="E44" s="46"/>
      <c r="F44" s="46">
        <v>425026</v>
      </c>
    </row>
    <row r="45" spans="2:6" s="41" customFormat="1" ht="12">
      <c r="B45" s="65" t="s">
        <v>29</v>
      </c>
      <c r="C45" s="134"/>
      <c r="D45" s="46"/>
      <c r="E45" s="46"/>
      <c r="F45" s="46"/>
    </row>
    <row r="46" spans="2:6" s="41" customFormat="1" ht="12">
      <c r="B46" s="66" t="s">
        <v>157</v>
      </c>
      <c r="C46" s="134">
        <f>'[2]BS'!$C$50</f>
        <v>387928</v>
      </c>
      <c r="D46" s="46"/>
      <c r="E46" s="46"/>
      <c r="F46" s="46">
        <v>304892</v>
      </c>
    </row>
    <row r="47" spans="2:6" s="41" customFormat="1" ht="12">
      <c r="B47" s="66" t="s">
        <v>137</v>
      </c>
      <c r="C47" s="134">
        <f>'[2]BS'!$C$48</f>
        <v>64540</v>
      </c>
      <c r="D47" s="46"/>
      <c r="E47" s="46"/>
      <c r="F47" s="46">
        <v>65335</v>
      </c>
    </row>
    <row r="48" spans="2:6" s="41" customFormat="1" ht="12">
      <c r="B48" s="66" t="s">
        <v>158</v>
      </c>
      <c r="C48" s="134">
        <f>'[2]BS'!$C$47</f>
        <v>43953</v>
      </c>
      <c r="D48" s="46"/>
      <c r="E48" s="46"/>
      <c r="F48" s="46">
        <v>45190</v>
      </c>
    </row>
    <row r="49" spans="2:6" s="41" customFormat="1" ht="12">
      <c r="B49" s="66" t="s">
        <v>172</v>
      </c>
      <c r="C49" s="134">
        <f>'[2]BS'!$C$46</f>
        <v>1168</v>
      </c>
      <c r="D49" s="46"/>
      <c r="E49" s="46"/>
      <c r="F49" s="46">
        <v>1855</v>
      </c>
    </row>
    <row r="50" spans="2:6" s="41" customFormat="1" ht="12">
      <c r="B50" s="66" t="s">
        <v>215</v>
      </c>
      <c r="C50" s="134">
        <f>'[2]BS'!$C$49</f>
        <v>16875</v>
      </c>
      <c r="D50" s="46"/>
      <c r="E50" s="46"/>
      <c r="F50" s="46">
        <v>17855</v>
      </c>
    </row>
    <row r="51" spans="2:8" s="71" customFormat="1" ht="12">
      <c r="B51" s="72" t="s">
        <v>169</v>
      </c>
      <c r="C51" s="155">
        <f>'[2]BS'!$C$44</f>
        <v>1868589</v>
      </c>
      <c r="D51" s="70"/>
      <c r="E51" s="70"/>
      <c r="F51" s="70">
        <v>1658853</v>
      </c>
      <c r="H51" s="108"/>
    </row>
    <row r="52" spans="2:6" s="71" customFormat="1" ht="12">
      <c r="B52" s="72" t="s">
        <v>224</v>
      </c>
      <c r="C52" s="155">
        <f>'[2]BS'!$C$45</f>
        <v>0</v>
      </c>
      <c r="D52" s="70"/>
      <c r="E52" s="70"/>
      <c r="F52" s="70">
        <v>45318</v>
      </c>
    </row>
    <row r="53" spans="2:6" s="41" customFormat="1" ht="12">
      <c r="B53" s="66" t="s">
        <v>159</v>
      </c>
      <c r="C53" s="153">
        <f>'[2]BS'!$C$43</f>
        <v>-36275</v>
      </c>
      <c r="D53" s="46"/>
      <c r="E53" s="46"/>
      <c r="F53" s="63">
        <v>-26204</v>
      </c>
    </row>
    <row r="54" spans="3:8" s="41" customFormat="1" ht="12">
      <c r="C54" s="134">
        <f>SUM(C44:C53)</f>
        <v>2787778</v>
      </c>
      <c r="D54" s="46"/>
      <c r="E54" s="46"/>
      <c r="F54" s="46">
        <f>SUM(F44:F53)</f>
        <v>2538120</v>
      </c>
      <c r="H54" s="197"/>
    </row>
    <row r="55" spans="1:6" s="41" customFormat="1" ht="12">
      <c r="A55" s="41">
        <v>11</v>
      </c>
      <c r="B55" s="64" t="s">
        <v>160</v>
      </c>
      <c r="C55" s="134">
        <f>'[2]BS'!$C$52</f>
        <v>895813</v>
      </c>
      <c r="D55" s="46"/>
      <c r="E55" s="46"/>
      <c r="F55" s="46">
        <v>672698</v>
      </c>
    </row>
    <row r="56" spans="1:6" s="41" customFormat="1" ht="12">
      <c r="A56" s="41">
        <v>12</v>
      </c>
      <c r="B56" s="64" t="s">
        <v>161</v>
      </c>
      <c r="C56" s="134">
        <f>'[2]BS'!$C$53</f>
        <v>494615</v>
      </c>
      <c r="D56" s="46"/>
      <c r="E56" s="46"/>
      <c r="F56" s="46">
        <v>492603</v>
      </c>
    </row>
    <row r="57" spans="1:6" s="41" customFormat="1" ht="12">
      <c r="A57" s="41">
        <v>13</v>
      </c>
      <c r="B57" s="64" t="s">
        <v>37</v>
      </c>
      <c r="C57" s="134">
        <f>'[2]BS'!$C$55</f>
        <v>115422</v>
      </c>
      <c r="D57" s="46"/>
      <c r="E57" s="46"/>
      <c r="F57" s="46">
        <v>44901</v>
      </c>
    </row>
    <row r="58" spans="1:6" s="41" customFormat="1" ht="12">
      <c r="A58" s="41">
        <v>14</v>
      </c>
      <c r="B58" s="64" t="s">
        <v>162</v>
      </c>
      <c r="C58" s="134">
        <f>'[2]BS'!$C$54</f>
        <v>20484</v>
      </c>
      <c r="D58" s="46"/>
      <c r="E58" s="46"/>
      <c r="F58" s="46">
        <v>14754</v>
      </c>
    </row>
    <row r="59" spans="3:8" s="41" customFormat="1" ht="12.75" thickBot="1">
      <c r="C59" s="154">
        <f>SUM(C54:C58)</f>
        <v>4314112</v>
      </c>
      <c r="D59" s="46"/>
      <c r="E59" s="46"/>
      <c r="F59" s="191">
        <f>SUM(F54:F58)</f>
        <v>3763076</v>
      </c>
      <c r="H59" s="197"/>
    </row>
    <row r="60" spans="3:6" s="41" customFormat="1" ht="5.25" customHeight="1">
      <c r="C60" s="134"/>
      <c r="D60" s="46"/>
      <c r="E60" s="46"/>
      <c r="F60" s="46"/>
    </row>
    <row r="61" spans="1:2" s="41" customFormat="1" ht="12">
      <c r="A61" s="41">
        <v>15</v>
      </c>
      <c r="B61" s="64" t="s">
        <v>24</v>
      </c>
    </row>
    <row r="62" spans="2:6" ht="12.75">
      <c r="B62" s="202" t="s">
        <v>226</v>
      </c>
      <c r="C62" s="106">
        <f>(C54-C19-C52-'[2]Assoc'!$C$38)/((C44*2)-13761)</f>
        <v>3.0122189857861716</v>
      </c>
      <c r="D62" s="46"/>
      <c r="E62" s="46"/>
      <c r="F62" s="106">
        <f>(F54-F52-78689-4-56551+42808)/839225</f>
        <v>2.8602174625398433</v>
      </c>
    </row>
    <row r="63" spans="2:6" ht="12.75">
      <c r="B63" s="202" t="s">
        <v>227</v>
      </c>
      <c r="C63" s="106">
        <f>(C54-C19-'[2]Assoc'!$C$38)/((C44*2)-13761)</f>
        <v>3.0122189857861716</v>
      </c>
      <c r="D63" s="46"/>
      <c r="E63" s="46"/>
      <c r="F63" s="106">
        <f>(F54-78689-4-56551+42808)/839225</f>
        <v>2.914217283803509</v>
      </c>
    </row>
    <row r="65" spans="3:6" ht="12.75">
      <c r="C65" s="31"/>
      <c r="D65" s="9"/>
      <c r="E65" s="9"/>
      <c r="F65" s="9"/>
    </row>
    <row r="66" spans="3:6" ht="12.75">
      <c r="C66" s="31"/>
      <c r="D66" s="9"/>
      <c r="E66" s="9"/>
      <c r="F66" s="9"/>
    </row>
    <row r="67" spans="3:6" ht="12.75">
      <c r="C67" s="31"/>
      <c r="D67" s="9"/>
      <c r="E67" s="9"/>
      <c r="F67" s="9"/>
    </row>
    <row r="68" spans="3:6" ht="12.75">
      <c r="C68" s="31"/>
      <c r="D68" s="9"/>
      <c r="E68" s="9"/>
      <c r="F68" s="9"/>
    </row>
    <row r="69" spans="3:6" ht="12.75">
      <c r="C69" s="31"/>
      <c r="D69" s="9"/>
      <c r="E69" s="9"/>
      <c r="F69" s="9"/>
    </row>
    <row r="70" spans="3:6" ht="12.75">
      <c r="C70" s="31"/>
      <c r="D70" s="9"/>
      <c r="E70" s="9"/>
      <c r="F70" s="9"/>
    </row>
    <row r="71" spans="3:6" ht="12.75">
      <c r="C71" s="31"/>
      <c r="D71" s="9"/>
      <c r="E71" s="9"/>
      <c r="F71" s="9"/>
    </row>
    <row r="72" spans="3:6" ht="12.75">
      <c r="C72" s="31"/>
      <c r="D72" s="9"/>
      <c r="E72" s="9"/>
      <c r="F72" s="9"/>
    </row>
    <row r="73" spans="3:6" ht="12.75">
      <c r="C73" s="31"/>
      <c r="D73" s="9"/>
      <c r="E73" s="9"/>
      <c r="F73" s="9"/>
    </row>
    <row r="74" spans="3:6" ht="12.75">
      <c r="C74" s="31"/>
      <c r="D74" s="9"/>
      <c r="E74" s="9"/>
      <c r="F74" s="9"/>
    </row>
    <row r="75" spans="3:6" ht="12.75">
      <c r="C75" s="31"/>
      <c r="D75" s="9"/>
      <c r="E75" s="9"/>
      <c r="F75" s="9"/>
    </row>
    <row r="76" spans="3:6" ht="12.75">
      <c r="C76" s="31"/>
      <c r="D76" s="9"/>
      <c r="E76" s="9"/>
      <c r="F76" s="9"/>
    </row>
    <row r="77" spans="3:6" ht="12.75">
      <c r="C77" s="31"/>
      <c r="D77" s="9"/>
      <c r="E77" s="9"/>
      <c r="F77" s="9"/>
    </row>
    <row r="78" spans="3:6" ht="12.75">
      <c r="C78" s="31"/>
      <c r="D78" s="9"/>
      <c r="E78" s="9"/>
      <c r="F78" s="9"/>
    </row>
    <row r="79" spans="3:6" ht="12.75">
      <c r="C79" s="31"/>
      <c r="D79" s="9"/>
      <c r="E79" s="9"/>
      <c r="F79" s="9"/>
    </row>
    <row r="80" spans="3:6" ht="12.75">
      <c r="C80" s="31"/>
      <c r="D80" s="9"/>
      <c r="E80" s="9"/>
      <c r="F80" s="9"/>
    </row>
    <row r="81" spans="3:6" ht="12.75">
      <c r="C81" s="31"/>
      <c r="D81" s="9"/>
      <c r="E81" s="9"/>
      <c r="F81" s="9"/>
    </row>
    <row r="82" spans="3:6" ht="12.75">
      <c r="C82" s="31"/>
      <c r="D82" s="9"/>
      <c r="E82" s="9"/>
      <c r="F82" s="9"/>
    </row>
    <row r="83" spans="3:6" ht="12.75">
      <c r="C83" s="31"/>
      <c r="D83" s="9"/>
      <c r="E83" s="9"/>
      <c r="F83" s="9"/>
    </row>
    <row r="84" spans="3:6" ht="12.75">
      <c r="C84" s="31"/>
      <c r="D84" s="9"/>
      <c r="E84" s="9"/>
      <c r="F84" s="9"/>
    </row>
    <row r="85" spans="3:6" ht="12.75">
      <c r="C85" s="31"/>
      <c r="D85" s="9"/>
      <c r="E85" s="9"/>
      <c r="F85" s="9"/>
    </row>
    <row r="86" spans="3:6" ht="12.75">
      <c r="C86" s="31"/>
      <c r="D86" s="9"/>
      <c r="E86" s="9"/>
      <c r="F86" s="9"/>
    </row>
    <row r="87" spans="3:6" ht="12.75">
      <c r="C87" s="31"/>
      <c r="D87" s="9"/>
      <c r="E87" s="9"/>
      <c r="F87" s="9"/>
    </row>
    <row r="88" spans="3:6" ht="12.75">
      <c r="C88" s="31"/>
      <c r="D88" s="9"/>
      <c r="E88" s="9"/>
      <c r="F88" s="9"/>
    </row>
    <row r="89" spans="3:6" ht="12.75">
      <c r="C89" s="31"/>
      <c r="D89" s="9"/>
      <c r="E89" s="9"/>
      <c r="F89" s="9"/>
    </row>
    <row r="90" spans="3:6" ht="12.75">
      <c r="C90" s="31"/>
      <c r="D90" s="9"/>
      <c r="E90" s="9"/>
      <c r="F90" s="9"/>
    </row>
    <row r="91" spans="3:6" ht="12.75">
      <c r="C91" s="31"/>
      <c r="D91" s="9"/>
      <c r="E91" s="9"/>
      <c r="F91" s="9"/>
    </row>
    <row r="92" spans="3:6" ht="12.75">
      <c r="C92" s="31"/>
      <c r="D92" s="9"/>
      <c r="E92" s="9"/>
      <c r="F92" s="9"/>
    </row>
  </sheetData>
  <mergeCells count="2">
    <mergeCell ref="A1:I1"/>
    <mergeCell ref="A2:I2"/>
  </mergeCells>
  <printOptions/>
  <pageMargins left="0.91" right="0.48" top="1.29" bottom="1.17" header="0.38" footer="1.1"/>
  <pageSetup horizontalDpi="300" verticalDpi="300" orientation="portrait" paperSize="9" scale="88" r:id="rId1"/>
  <headerFooter alignWithMargins="0">
    <oddFooter>&amp;C&amp;"Times New Roman,Regular"&amp;7- Page &amp;P+2 -&amp;R
</oddFooter>
  </headerFooter>
</worksheet>
</file>

<file path=xl/worksheets/sheet3.xml><?xml version="1.0" encoding="utf-8"?>
<worksheet xmlns="http://schemas.openxmlformats.org/spreadsheetml/2006/main" xmlns:r="http://schemas.openxmlformats.org/officeDocument/2006/relationships">
  <dimension ref="A1:R390"/>
  <sheetViews>
    <sheetView showGridLines="0" workbookViewId="0" topLeftCell="A1">
      <selection activeCell="A1" sqref="A1:P1"/>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 customWidth="1"/>
    <col min="10" max="10" width="11.57421875" style="1" customWidth="1"/>
    <col min="11" max="11" width="1.57421875" style="1" customWidth="1"/>
    <col min="12" max="12" width="13.28125" style="1" customWidth="1"/>
    <col min="13" max="13" width="0.9921875" style="1" customWidth="1"/>
    <col min="14" max="14" width="11.140625" style="1"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ht="18.75">
      <c r="A1" s="321" t="s">
        <v>127</v>
      </c>
      <c r="B1" s="321"/>
      <c r="C1" s="321"/>
      <c r="D1" s="321"/>
      <c r="E1" s="321"/>
      <c r="F1" s="321"/>
      <c r="G1" s="321"/>
      <c r="H1" s="321"/>
      <c r="I1" s="321"/>
      <c r="J1" s="321"/>
      <c r="K1" s="321"/>
      <c r="L1" s="321"/>
      <c r="M1" s="321"/>
      <c r="N1" s="321"/>
      <c r="O1" s="321"/>
      <c r="P1" s="321"/>
      <c r="Q1" s="11"/>
    </row>
    <row r="2" spans="1:17" ht="12.75">
      <c r="A2" s="322" t="s">
        <v>1</v>
      </c>
      <c r="B2" s="322"/>
      <c r="C2" s="322"/>
      <c r="D2" s="322"/>
      <c r="E2" s="322"/>
      <c r="F2" s="322"/>
      <c r="G2" s="322"/>
      <c r="H2" s="322"/>
      <c r="I2" s="322"/>
      <c r="J2" s="322"/>
      <c r="K2" s="322"/>
      <c r="L2" s="322"/>
      <c r="M2" s="322"/>
      <c r="N2" s="322"/>
      <c r="O2" s="322"/>
      <c r="P2" s="322"/>
      <c r="Q2" s="12"/>
    </row>
    <row r="3" ht="12.75">
      <c r="P3" s="4"/>
    </row>
    <row r="4" spans="1:16" ht="14.25">
      <c r="A4" s="13" t="str">
        <f>PL!A4</f>
        <v>Quarterly report on consolidated results for the third quarter ended 31 March 2002</v>
      </c>
      <c r="P4" s="4"/>
    </row>
    <row r="5" spans="1:16" ht="12.75">
      <c r="A5" s="14" t="s">
        <v>174</v>
      </c>
      <c r="P5" s="4"/>
    </row>
    <row r="6" spans="1:15" s="3" customFormat="1" ht="12.75">
      <c r="A6" s="17"/>
      <c r="B6" s="17"/>
      <c r="C6" s="17"/>
      <c r="D6" s="17"/>
      <c r="E6" s="58"/>
      <c r="F6" s="17"/>
      <c r="G6" s="17"/>
      <c r="H6" s="17"/>
      <c r="I6" s="17"/>
      <c r="J6" s="17"/>
      <c r="K6" s="17"/>
      <c r="L6" s="17"/>
      <c r="M6" s="17"/>
      <c r="N6" s="17"/>
      <c r="O6" s="17"/>
    </row>
    <row r="7" ht="12.75">
      <c r="A7" s="4" t="s">
        <v>45</v>
      </c>
    </row>
    <row r="9" spans="1:7" ht="12.75">
      <c r="A9" s="4" t="s">
        <v>30</v>
      </c>
      <c r="B9" s="4"/>
      <c r="C9" s="4" t="s">
        <v>31</v>
      </c>
      <c r="D9" s="4"/>
      <c r="E9" s="4"/>
      <c r="F9" s="4"/>
      <c r="G9" s="4"/>
    </row>
    <row r="10" spans="1:7" ht="12.75">
      <c r="A10" s="4"/>
      <c r="B10" s="4"/>
      <c r="C10" s="4"/>
      <c r="D10" s="4"/>
      <c r="E10" s="4"/>
      <c r="F10" s="4"/>
      <c r="G10" s="4"/>
    </row>
    <row r="11" spans="3:16" s="30" customFormat="1" ht="36.75" customHeight="1">
      <c r="C11" s="339" t="s">
        <v>228</v>
      </c>
      <c r="D11" s="339"/>
      <c r="E11" s="339"/>
      <c r="F11" s="339"/>
      <c r="G11" s="339"/>
      <c r="H11" s="339"/>
      <c r="I11" s="339"/>
      <c r="J11" s="339"/>
      <c r="K11" s="339"/>
      <c r="L11" s="339"/>
      <c r="M11" s="339"/>
      <c r="N11" s="339"/>
      <c r="O11" s="339"/>
      <c r="P11" s="339"/>
    </row>
    <row r="12" spans="3:16" ht="6" customHeight="1">
      <c r="C12" s="19"/>
      <c r="D12" s="19"/>
      <c r="E12" s="19"/>
      <c r="F12" s="19"/>
      <c r="G12" s="19"/>
      <c r="H12" s="19"/>
      <c r="I12" s="19"/>
      <c r="J12" s="19"/>
      <c r="K12" s="19"/>
      <c r="L12" s="19"/>
      <c r="M12" s="19"/>
      <c r="N12" s="19"/>
      <c r="O12" s="19"/>
      <c r="P12" s="19"/>
    </row>
    <row r="13" spans="3:16" ht="88.5" customHeight="1">
      <c r="C13" s="339" t="s">
        <v>272</v>
      </c>
      <c r="D13" s="339"/>
      <c r="E13" s="339"/>
      <c r="F13" s="339"/>
      <c r="G13" s="339"/>
      <c r="H13" s="339"/>
      <c r="I13" s="339"/>
      <c r="J13" s="339"/>
      <c r="K13" s="339"/>
      <c r="L13" s="339"/>
      <c r="M13" s="339"/>
      <c r="N13" s="339"/>
      <c r="O13" s="339"/>
      <c r="P13" s="339"/>
    </row>
    <row r="14" spans="3:16" ht="7.5" customHeight="1">
      <c r="C14" s="19"/>
      <c r="D14" s="19"/>
      <c r="E14" s="19"/>
      <c r="F14" s="19"/>
      <c r="G14" s="19"/>
      <c r="H14" s="19"/>
      <c r="I14" s="19"/>
      <c r="J14" s="19"/>
      <c r="K14" s="19"/>
      <c r="L14" s="19"/>
      <c r="M14" s="19"/>
      <c r="N14" s="19"/>
      <c r="O14" s="19"/>
      <c r="P14" s="19"/>
    </row>
    <row r="15" spans="3:16" ht="12.75">
      <c r="C15" s="339" t="s">
        <v>229</v>
      </c>
      <c r="D15" s="339"/>
      <c r="E15" s="339"/>
      <c r="F15" s="339"/>
      <c r="G15" s="339"/>
      <c r="H15" s="339"/>
      <c r="I15" s="339"/>
      <c r="J15" s="339"/>
      <c r="K15" s="339"/>
      <c r="L15" s="339"/>
      <c r="M15" s="339"/>
      <c r="N15" s="339"/>
      <c r="O15" s="339"/>
      <c r="P15" s="339"/>
    </row>
    <row r="16" spans="3:16" ht="12.75">
      <c r="C16" s="19"/>
      <c r="D16" s="19"/>
      <c r="E16" s="19"/>
      <c r="F16" s="19"/>
      <c r="G16" s="19"/>
      <c r="H16" s="19"/>
      <c r="I16" s="19"/>
      <c r="J16" s="19"/>
      <c r="K16" s="19"/>
      <c r="L16" s="19"/>
      <c r="M16" s="19"/>
      <c r="N16" s="19"/>
      <c r="O16" s="19"/>
      <c r="P16" s="19"/>
    </row>
    <row r="17" spans="3:16" s="4" customFormat="1" ht="38.25">
      <c r="C17" s="199"/>
      <c r="D17" s="199"/>
      <c r="E17" s="199"/>
      <c r="F17" s="199"/>
      <c r="G17" s="199"/>
      <c r="H17" s="199"/>
      <c r="I17" s="199"/>
      <c r="J17" s="199"/>
      <c r="K17" s="199"/>
      <c r="L17" s="200" t="s">
        <v>232</v>
      </c>
      <c r="M17" s="200"/>
      <c r="N17" s="200" t="s">
        <v>231</v>
      </c>
      <c r="O17" s="200"/>
      <c r="P17" s="200" t="s">
        <v>230</v>
      </c>
    </row>
    <row r="18" spans="3:16" ht="12.75">
      <c r="C18" s="19"/>
      <c r="E18" s="10"/>
      <c r="F18" s="10"/>
      <c r="G18" s="10"/>
      <c r="H18" s="10"/>
      <c r="I18" s="19"/>
      <c r="J18" s="19"/>
      <c r="K18" s="19"/>
      <c r="L18" s="200" t="s">
        <v>16</v>
      </c>
      <c r="M18" s="198"/>
      <c r="N18" s="200" t="s">
        <v>16</v>
      </c>
      <c r="O18" s="198"/>
      <c r="P18" s="200" t="s">
        <v>16</v>
      </c>
    </row>
    <row r="19" spans="4:16" ht="12.75">
      <c r="D19" s="203" t="s">
        <v>237</v>
      </c>
      <c r="E19" s="19"/>
      <c r="F19" s="19"/>
      <c r="G19" s="19"/>
      <c r="H19" s="19"/>
      <c r="I19" s="19"/>
      <c r="J19" s="19"/>
      <c r="K19" s="19"/>
      <c r="L19" s="204"/>
      <c r="M19" s="205"/>
      <c r="N19" s="204"/>
      <c r="O19" s="205"/>
      <c r="P19" s="204"/>
    </row>
    <row r="20" spans="3:16" ht="12.75" customHeight="1">
      <c r="C20" s="201" t="s">
        <v>233</v>
      </c>
      <c r="D20" s="10" t="s">
        <v>212</v>
      </c>
      <c r="E20" s="10"/>
      <c r="F20" s="28"/>
      <c r="G20" s="28"/>
      <c r="H20" s="19"/>
      <c r="I20" s="19"/>
      <c r="J20" s="19"/>
      <c r="K20" s="19"/>
      <c r="L20" s="205">
        <v>2492802</v>
      </c>
      <c r="M20" s="205"/>
      <c r="N20" s="205">
        <v>45318</v>
      </c>
      <c r="O20" s="205"/>
      <c r="P20" s="205">
        <f>L20+N20</f>
        <v>2538120</v>
      </c>
    </row>
    <row r="21" spans="3:16" ht="12.75">
      <c r="C21" s="201" t="s">
        <v>233</v>
      </c>
      <c r="D21" s="10" t="s">
        <v>243</v>
      </c>
      <c r="E21" s="10"/>
      <c r="F21" s="28"/>
      <c r="G21" s="28"/>
      <c r="H21" s="19"/>
      <c r="I21" s="19"/>
      <c r="J21" s="19"/>
      <c r="K21" s="19"/>
      <c r="L21" s="205">
        <v>45318</v>
      </c>
      <c r="M21" s="205"/>
      <c r="N21" s="226">
        <v>-45318</v>
      </c>
      <c r="O21" s="205"/>
      <c r="P21" s="205">
        <v>0</v>
      </c>
    </row>
    <row r="22" spans="3:16" ht="12.75">
      <c r="C22" s="201" t="s">
        <v>233</v>
      </c>
      <c r="D22" s="10" t="s">
        <v>24</v>
      </c>
      <c r="E22" s="201"/>
      <c r="F22" s="10"/>
      <c r="G22" s="10"/>
      <c r="H22" s="19"/>
      <c r="I22" s="19"/>
      <c r="J22" s="19"/>
      <c r="K22" s="19"/>
      <c r="L22" s="227">
        <v>2.86</v>
      </c>
      <c r="M22" s="227"/>
      <c r="N22" s="227">
        <f>P22-L22</f>
        <v>0.050000000000000266</v>
      </c>
      <c r="O22" s="227"/>
      <c r="P22" s="227">
        <v>2.91</v>
      </c>
    </row>
    <row r="23" spans="3:16" ht="12.75">
      <c r="C23" s="19"/>
      <c r="D23" s="19"/>
      <c r="E23" s="19"/>
      <c r="F23" s="19"/>
      <c r="G23" s="19"/>
      <c r="H23" s="19"/>
      <c r="I23" s="19"/>
      <c r="J23" s="19"/>
      <c r="K23" s="19"/>
      <c r="L23" s="85"/>
      <c r="M23" s="85"/>
      <c r="N23" s="85"/>
      <c r="O23" s="85"/>
      <c r="P23" s="85"/>
    </row>
    <row r="25" spans="1:7" ht="12.75">
      <c r="A25" s="4" t="s">
        <v>32</v>
      </c>
      <c r="B25" s="4"/>
      <c r="C25" s="4" t="s">
        <v>33</v>
      </c>
      <c r="D25" s="4"/>
      <c r="E25" s="4"/>
      <c r="F25" s="4"/>
      <c r="G25" s="4"/>
    </row>
    <row r="26" spans="1:16" ht="13.5" customHeight="1">
      <c r="A26" s="4"/>
      <c r="B26" s="4"/>
      <c r="C26" s="19"/>
      <c r="D26" s="19"/>
      <c r="E26" s="19"/>
      <c r="F26" s="19"/>
      <c r="G26" s="19"/>
      <c r="J26" s="359" t="s">
        <v>278</v>
      </c>
      <c r="K26" s="359"/>
      <c r="L26" s="359"/>
      <c r="N26" s="359" t="s">
        <v>279</v>
      </c>
      <c r="O26" s="359"/>
      <c r="P26" s="359"/>
    </row>
    <row r="27" spans="1:16" ht="43.5" customHeight="1">
      <c r="A27" s="4"/>
      <c r="B27" s="4"/>
      <c r="C27" s="19"/>
      <c r="D27" s="19"/>
      <c r="E27" s="19"/>
      <c r="F27" s="19"/>
      <c r="G27" s="19"/>
      <c r="J27" s="97" t="s">
        <v>21</v>
      </c>
      <c r="K27" s="97"/>
      <c r="L27" s="97" t="s">
        <v>126</v>
      </c>
      <c r="N27" s="97" t="s">
        <v>125</v>
      </c>
      <c r="O27" s="97"/>
      <c r="P27" s="97" t="s">
        <v>23</v>
      </c>
    </row>
    <row r="28" spans="1:16" ht="13.5" customHeight="1">
      <c r="A28" s="4"/>
      <c r="B28" s="4"/>
      <c r="C28" s="19"/>
      <c r="D28" s="19"/>
      <c r="E28" s="19"/>
      <c r="F28" s="19"/>
      <c r="G28" s="19"/>
      <c r="J28" s="20" t="s">
        <v>16</v>
      </c>
      <c r="K28" s="20"/>
      <c r="L28" s="20" t="s">
        <v>16</v>
      </c>
      <c r="N28" s="20" t="s">
        <v>16</v>
      </c>
      <c r="O28" s="20"/>
      <c r="P28" s="20" t="s">
        <v>16</v>
      </c>
    </row>
    <row r="29" spans="1:16" ht="13.5" customHeight="1">
      <c r="A29" s="4"/>
      <c r="B29" s="4"/>
      <c r="C29" s="19"/>
      <c r="D29" s="19"/>
      <c r="E29" s="19"/>
      <c r="F29" s="19"/>
      <c r="G29" s="19"/>
      <c r="J29" s="19"/>
      <c r="K29" s="19"/>
      <c r="L29" s="82"/>
      <c r="N29" s="19"/>
      <c r="O29" s="19"/>
      <c r="P29" s="82"/>
    </row>
    <row r="30" spans="1:16" ht="13.5" customHeight="1">
      <c r="A30" s="4"/>
      <c r="B30" s="4"/>
      <c r="C30" s="236" t="s">
        <v>280</v>
      </c>
      <c r="D30" s="235"/>
      <c r="E30" s="235"/>
      <c r="F30" s="235"/>
      <c r="G30" s="235"/>
      <c r="J30" s="251"/>
      <c r="K30" s="251"/>
      <c r="L30" s="251"/>
      <c r="M30" s="30"/>
      <c r="N30" s="251"/>
      <c r="O30" s="251"/>
      <c r="P30" s="251"/>
    </row>
    <row r="31" spans="1:16" s="10" customFormat="1" ht="24.75" customHeight="1">
      <c r="A31" s="25"/>
      <c r="B31" s="25"/>
      <c r="C31" s="303" t="s">
        <v>335</v>
      </c>
      <c r="D31" s="303"/>
      <c r="E31" s="303"/>
      <c r="F31" s="303"/>
      <c r="G31" s="303"/>
      <c r="H31" s="303"/>
      <c r="J31" s="281">
        <f>24122-788</f>
        <v>23334</v>
      </c>
      <c r="K31" s="282"/>
      <c r="L31" s="282">
        <v>0</v>
      </c>
      <c r="M31" s="282"/>
      <c r="N31" s="281">
        <f>24122-788</f>
        <v>23334</v>
      </c>
      <c r="O31" s="282"/>
      <c r="P31" s="282">
        <v>0</v>
      </c>
    </row>
    <row r="32" spans="1:16" ht="28.5" customHeight="1">
      <c r="A32" s="4"/>
      <c r="B32" s="4"/>
      <c r="C32" s="304" t="s">
        <v>324</v>
      </c>
      <c r="D32" s="304"/>
      <c r="E32" s="304"/>
      <c r="F32" s="304"/>
      <c r="G32" s="304"/>
      <c r="H32" s="304"/>
      <c r="J32" s="252">
        <f>4647-845</f>
        <v>3802</v>
      </c>
      <c r="K32" s="252"/>
      <c r="L32" s="176">
        <v>0</v>
      </c>
      <c r="M32" s="31"/>
      <c r="N32" s="252">
        <v>4647</v>
      </c>
      <c r="O32" s="252"/>
      <c r="P32" s="176">
        <v>0</v>
      </c>
    </row>
    <row r="33" spans="1:16" ht="26.25" customHeight="1">
      <c r="A33" s="4"/>
      <c r="B33" s="4"/>
      <c r="C33" s="304" t="s">
        <v>361</v>
      </c>
      <c r="D33" s="304"/>
      <c r="E33" s="304"/>
      <c r="F33" s="304"/>
      <c r="G33" s="304"/>
      <c r="H33" s="304"/>
      <c r="J33" s="169">
        <v>-13000</v>
      </c>
      <c r="K33" s="176"/>
      <c r="L33" s="176">
        <v>0</v>
      </c>
      <c r="M33" s="31"/>
      <c r="N33" s="169">
        <v>-13000</v>
      </c>
      <c r="O33" s="176"/>
      <c r="P33" s="176">
        <v>0</v>
      </c>
    </row>
    <row r="34" spans="1:16" ht="28.5" customHeight="1">
      <c r="A34" s="4"/>
      <c r="B34" s="4"/>
      <c r="C34" s="304" t="s">
        <v>281</v>
      </c>
      <c r="D34" s="304"/>
      <c r="E34" s="304"/>
      <c r="F34" s="304"/>
      <c r="G34" s="304"/>
      <c r="H34" s="304"/>
      <c r="J34" s="252">
        <v>0</v>
      </c>
      <c r="K34" s="252"/>
      <c r="L34" s="253">
        <v>90399</v>
      </c>
      <c r="M34" s="31"/>
      <c r="N34" s="252">
        <v>0</v>
      </c>
      <c r="O34" s="252"/>
      <c r="P34" s="253">
        <v>90399</v>
      </c>
    </row>
    <row r="35" spans="1:16" ht="29.25" customHeight="1">
      <c r="A35" s="4"/>
      <c r="B35" s="4"/>
      <c r="C35" s="304" t="s">
        <v>336</v>
      </c>
      <c r="D35" s="304"/>
      <c r="E35" s="304"/>
      <c r="F35" s="304"/>
      <c r="G35" s="304"/>
      <c r="H35" s="304"/>
      <c r="J35" s="252">
        <v>0</v>
      </c>
      <c r="K35" s="252"/>
      <c r="L35" s="253">
        <v>-1896</v>
      </c>
      <c r="M35" s="31"/>
      <c r="N35" s="252">
        <v>0</v>
      </c>
      <c r="O35" s="252"/>
      <c r="P35" s="253">
        <v>-1896</v>
      </c>
    </row>
    <row r="36" spans="1:16" ht="13.5" customHeight="1" thickBot="1">
      <c r="A36" s="4"/>
      <c r="B36" s="4"/>
      <c r="C36" s="19"/>
      <c r="D36" s="19"/>
      <c r="E36" s="19"/>
      <c r="F36" s="19"/>
      <c r="G36" s="19"/>
      <c r="J36" s="249">
        <f>SUM(J31:J35)</f>
        <v>14136</v>
      </c>
      <c r="K36" s="249">
        <f>SUM(K31:K35)</f>
        <v>0</v>
      </c>
      <c r="L36" s="250">
        <f>SUM(L31:L35)</f>
        <v>88503</v>
      </c>
      <c r="M36" s="9"/>
      <c r="N36" s="249">
        <f>SUM(N31:N35)</f>
        <v>14981</v>
      </c>
      <c r="O36" s="249">
        <f>SUM(O31:O35)</f>
        <v>0</v>
      </c>
      <c r="P36" s="250">
        <f>SUM(P31:P35)</f>
        <v>88503</v>
      </c>
    </row>
    <row r="37" spans="1:16" ht="12.75">
      <c r="A37" s="4"/>
      <c r="B37" s="4"/>
      <c r="C37" s="19"/>
      <c r="D37" s="19"/>
      <c r="E37" s="19"/>
      <c r="F37" s="19"/>
      <c r="G37" s="19"/>
      <c r="H37" s="19"/>
      <c r="I37" s="19"/>
      <c r="J37" s="19"/>
      <c r="K37" s="19"/>
      <c r="L37" s="19"/>
      <c r="M37" s="19"/>
      <c r="N37" s="19"/>
      <c r="O37" s="19"/>
      <c r="P37" s="19"/>
    </row>
    <row r="38" spans="1:16" ht="12.75">
      <c r="A38" s="4"/>
      <c r="B38" s="4"/>
      <c r="C38" s="19"/>
      <c r="D38" s="19"/>
      <c r="E38" s="19"/>
      <c r="F38" s="19"/>
      <c r="G38" s="19"/>
      <c r="H38" s="19"/>
      <c r="I38" s="19"/>
      <c r="J38" s="19"/>
      <c r="K38" s="19"/>
      <c r="L38" s="19"/>
      <c r="M38" s="19"/>
      <c r="N38" s="19"/>
      <c r="O38" s="19"/>
      <c r="P38" s="19"/>
    </row>
    <row r="39" spans="1:7" ht="12" customHeight="1">
      <c r="A39" s="4" t="s">
        <v>34</v>
      </c>
      <c r="B39" s="4"/>
      <c r="C39" s="4" t="s">
        <v>35</v>
      </c>
      <c r="D39" s="4"/>
      <c r="E39" s="4"/>
      <c r="F39" s="4"/>
      <c r="G39" s="4"/>
    </row>
    <row r="40" spans="1:7" ht="12" customHeight="1">
      <c r="A40" s="4"/>
      <c r="B40" s="4"/>
      <c r="C40" s="4"/>
      <c r="D40" s="4"/>
      <c r="E40" s="4"/>
      <c r="F40" s="4"/>
      <c r="G40" s="4"/>
    </row>
    <row r="41" spans="3:16" ht="12.75">
      <c r="C41" s="358" t="s">
        <v>337</v>
      </c>
      <c r="D41" s="358"/>
      <c r="E41" s="358"/>
      <c r="F41" s="358"/>
      <c r="G41" s="358"/>
      <c r="H41" s="358"/>
      <c r="I41" s="358"/>
      <c r="J41" s="358"/>
      <c r="K41" s="358"/>
      <c r="L41" s="358"/>
      <c r="M41" s="358"/>
      <c r="N41" s="358"/>
      <c r="O41" s="358"/>
      <c r="P41" s="358"/>
    </row>
    <row r="42" spans="3:16" ht="12.75">
      <c r="C42" s="19"/>
      <c r="D42" s="19"/>
      <c r="E42" s="19"/>
      <c r="F42" s="19"/>
      <c r="G42" s="19"/>
      <c r="H42" s="19"/>
      <c r="I42" s="19"/>
      <c r="J42" s="19"/>
      <c r="K42" s="19"/>
      <c r="L42" s="19"/>
      <c r="M42" s="19"/>
      <c r="N42" s="19"/>
      <c r="O42" s="19"/>
      <c r="P42" s="19"/>
    </row>
    <row r="44" spans="1:7" ht="12.75">
      <c r="A44" s="4" t="s">
        <v>36</v>
      </c>
      <c r="B44" s="4"/>
      <c r="C44" s="4" t="s">
        <v>12</v>
      </c>
      <c r="D44" s="4"/>
      <c r="E44" s="4"/>
      <c r="F44" s="4"/>
      <c r="G44" s="4"/>
    </row>
    <row r="45" spans="3:17" ht="15" customHeight="1">
      <c r="C45" s="10"/>
      <c r="D45" s="10"/>
      <c r="E45" s="10"/>
      <c r="F45" s="10"/>
      <c r="G45" s="10"/>
      <c r="H45" s="2"/>
      <c r="I45" s="2"/>
      <c r="J45" s="359" t="str">
        <f>"INDIVIDUAL PERIOD ("&amp;Sheet1!$B$4&amp;")"</f>
        <v>INDIVIDUAL PERIOD (3Q)</v>
      </c>
      <c r="K45" s="359"/>
      <c r="L45" s="359"/>
      <c r="M45" s="44"/>
      <c r="N45" s="359" t="str">
        <f>"CUMULATIVE PERIOD ("&amp;Sheet1!$B$6&amp;" Mths)"</f>
        <v>CUMULATIVE PERIOD (9 Mths)</v>
      </c>
      <c r="O45" s="359"/>
      <c r="P45" s="359"/>
      <c r="Q45" s="82"/>
    </row>
    <row r="46" spans="3:17" ht="52.5" customHeight="1">
      <c r="C46" s="10"/>
      <c r="D46" s="10"/>
      <c r="E46" s="10"/>
      <c r="F46" s="10"/>
      <c r="G46" s="10"/>
      <c r="H46" s="7"/>
      <c r="I46" s="7"/>
      <c r="J46" s="97" t="s">
        <v>21</v>
      </c>
      <c r="K46" s="97"/>
      <c r="L46" s="97" t="s">
        <v>126</v>
      </c>
      <c r="M46" s="43"/>
      <c r="N46" s="97" t="s">
        <v>125</v>
      </c>
      <c r="O46" s="97"/>
      <c r="P46" s="97" t="s">
        <v>23</v>
      </c>
      <c r="Q46" s="82"/>
    </row>
    <row r="47" spans="3:17" ht="12.75">
      <c r="C47" s="10"/>
      <c r="D47" s="10"/>
      <c r="E47" s="10"/>
      <c r="F47" s="10"/>
      <c r="G47" s="10"/>
      <c r="H47" s="8"/>
      <c r="I47" s="8"/>
      <c r="J47" s="20" t="s">
        <v>16</v>
      </c>
      <c r="K47" s="20"/>
      <c r="L47" s="20" t="s">
        <v>16</v>
      </c>
      <c r="M47" s="8"/>
      <c r="N47" s="20" t="s">
        <v>16</v>
      </c>
      <c r="O47" s="20"/>
      <c r="P47" s="20" t="s">
        <v>16</v>
      </c>
      <c r="Q47" s="82"/>
    </row>
    <row r="48" spans="3:17" ht="12.75">
      <c r="C48" s="10"/>
      <c r="D48" s="10"/>
      <c r="E48" s="10"/>
      <c r="F48" s="10"/>
      <c r="G48" s="10"/>
      <c r="H48" s="19"/>
      <c r="I48" s="19"/>
      <c r="J48" s="19"/>
      <c r="K48" s="19"/>
      <c r="L48" s="82"/>
      <c r="M48" s="19"/>
      <c r="N48" s="19"/>
      <c r="O48" s="19"/>
      <c r="P48" s="82"/>
      <c r="Q48" s="82"/>
    </row>
    <row r="49" spans="3:17" ht="12.75">
      <c r="C49" s="10" t="s">
        <v>39</v>
      </c>
      <c r="D49" s="10"/>
      <c r="E49" s="10"/>
      <c r="F49" s="10"/>
      <c r="G49" s="10"/>
      <c r="H49" s="19"/>
      <c r="I49" s="19"/>
      <c r="J49" s="19"/>
      <c r="K49" s="19"/>
      <c r="L49" s="82"/>
      <c r="M49" s="19"/>
      <c r="N49" s="19"/>
      <c r="O49" s="19"/>
      <c r="P49" s="82"/>
      <c r="Q49" s="82"/>
    </row>
    <row r="50" spans="3:18" ht="15.75" customHeight="1">
      <c r="C50" s="303" t="s">
        <v>170</v>
      </c>
      <c r="D50" s="303"/>
      <c r="E50" s="303"/>
      <c r="F50" s="303"/>
      <c r="G50" s="303"/>
      <c r="H50" s="303"/>
      <c r="I50" s="83"/>
      <c r="J50" s="109">
        <f>'[1]announcement infor'!$F$53</f>
        <v>37182</v>
      </c>
      <c r="K50" s="109"/>
      <c r="L50" s="18">
        <v>14663</v>
      </c>
      <c r="M50" s="83"/>
      <c r="N50" s="109">
        <f>'[1]announcement infor'!$D$53</f>
        <v>79409</v>
      </c>
      <c r="O50" s="109"/>
      <c r="P50" s="18">
        <v>61416</v>
      </c>
      <c r="Q50" s="24"/>
      <c r="R50" s="18"/>
    </row>
    <row r="51" spans="3:18" s="16" customFormat="1" ht="26.25" customHeight="1">
      <c r="C51" s="304" t="s">
        <v>282</v>
      </c>
      <c r="D51" s="304"/>
      <c r="E51" s="304"/>
      <c r="F51" s="304"/>
      <c r="G51" s="304"/>
      <c r="H51" s="304"/>
      <c r="I51" s="117"/>
      <c r="J51" s="115">
        <f>SUM('[1]announcement infor'!$F$54:$F$55)</f>
        <v>2108</v>
      </c>
      <c r="K51" s="115"/>
      <c r="L51" s="116">
        <v>-2101</v>
      </c>
      <c r="M51" s="117"/>
      <c r="N51" s="115">
        <f>SUM('[1]announcement infor'!$D$54:$D$55)</f>
        <v>-4720</v>
      </c>
      <c r="O51" s="115"/>
      <c r="P51" s="116">
        <v>-1967</v>
      </c>
      <c r="Q51" s="24"/>
      <c r="R51" s="116"/>
    </row>
    <row r="52" spans="3:18" ht="15.75" customHeight="1">
      <c r="C52" s="303" t="s">
        <v>37</v>
      </c>
      <c r="D52" s="303"/>
      <c r="E52" s="303"/>
      <c r="F52" s="303"/>
      <c r="G52" s="303"/>
      <c r="H52" s="303"/>
      <c r="I52" s="83"/>
      <c r="J52" s="109">
        <f>'[1]announcement infor'!$F$57</f>
        <v>-6782</v>
      </c>
      <c r="K52" s="109"/>
      <c r="L52" s="18">
        <v>825</v>
      </c>
      <c r="M52" s="83"/>
      <c r="N52" s="109">
        <f>'[1]announcement infor'!$D$57</f>
        <v>-8199</v>
      </c>
      <c r="O52" s="109"/>
      <c r="P52" s="18">
        <v>-31</v>
      </c>
      <c r="Q52" s="24"/>
      <c r="R52" s="18"/>
    </row>
    <row r="53" spans="3:18" ht="15.75" customHeight="1">
      <c r="C53" s="303" t="s">
        <v>38</v>
      </c>
      <c r="D53" s="303"/>
      <c r="E53" s="303"/>
      <c r="F53" s="303"/>
      <c r="G53" s="303"/>
      <c r="H53" s="303"/>
      <c r="I53" s="83"/>
      <c r="J53" s="109">
        <f>'[1]announcement infor'!$F$56</f>
        <v>1572</v>
      </c>
      <c r="K53" s="109"/>
      <c r="L53" s="18">
        <v>2760</v>
      </c>
      <c r="M53" s="83"/>
      <c r="N53" s="109">
        <f>'[1]announcement infor'!$D$56</f>
        <v>5459</v>
      </c>
      <c r="O53" s="109"/>
      <c r="P53" s="18">
        <v>7517</v>
      </c>
      <c r="Q53" s="24"/>
      <c r="R53" s="18"/>
    </row>
    <row r="54" spans="8:17" s="179" customFormat="1" ht="18" customHeight="1" thickBot="1">
      <c r="H54" s="180"/>
      <c r="I54" s="180"/>
      <c r="J54" s="181">
        <f>SUM(J50:J53)</f>
        <v>34080</v>
      </c>
      <c r="K54" s="181"/>
      <c r="L54" s="182">
        <f>SUM(L50:L53)</f>
        <v>16147</v>
      </c>
      <c r="M54" s="180"/>
      <c r="N54" s="181">
        <f>SUM(N50:N53)</f>
        <v>71949</v>
      </c>
      <c r="O54" s="181"/>
      <c r="P54" s="182">
        <f>SUM(P50:P53)</f>
        <v>66935</v>
      </c>
      <c r="Q54" s="183"/>
    </row>
    <row r="55" spans="3:17" ht="12.75">
      <c r="C55" s="10"/>
      <c r="D55" s="10"/>
      <c r="E55" s="10"/>
      <c r="F55" s="10"/>
      <c r="G55" s="10"/>
      <c r="H55" s="17"/>
      <c r="I55" s="17"/>
      <c r="J55" s="114"/>
      <c r="K55" s="114"/>
      <c r="L55" s="32"/>
      <c r="M55" s="17"/>
      <c r="N55" s="114"/>
      <c r="O55" s="114"/>
      <c r="P55" s="32"/>
      <c r="Q55" s="85"/>
    </row>
    <row r="56" spans="3:17" ht="43.5" customHeight="1">
      <c r="C56" s="358" t="s">
        <v>344</v>
      </c>
      <c r="D56" s="358"/>
      <c r="E56" s="358"/>
      <c r="F56" s="358"/>
      <c r="G56" s="358"/>
      <c r="H56" s="358"/>
      <c r="I56" s="358"/>
      <c r="J56" s="358"/>
      <c r="K56" s="358"/>
      <c r="L56" s="358"/>
      <c r="M56" s="358"/>
      <c r="N56" s="358"/>
      <c r="O56" s="358"/>
      <c r="P56" s="358"/>
      <c r="Q56" s="85"/>
    </row>
    <row r="57" spans="3:17" ht="12.75">
      <c r="C57" s="10"/>
      <c r="D57" s="10"/>
      <c r="E57" s="10"/>
      <c r="F57" s="10"/>
      <c r="G57" s="10"/>
      <c r="H57" s="17"/>
      <c r="I57" s="17"/>
      <c r="J57" s="114"/>
      <c r="K57" s="114"/>
      <c r="L57" s="32"/>
      <c r="M57" s="17"/>
      <c r="N57" s="114"/>
      <c r="O57" s="114"/>
      <c r="P57" s="32"/>
      <c r="Q57" s="85"/>
    </row>
    <row r="58" spans="3:17" ht="12.75">
      <c r="C58" s="10"/>
      <c r="D58" s="10"/>
      <c r="E58" s="10"/>
      <c r="F58" s="10"/>
      <c r="G58" s="10"/>
      <c r="H58" s="17"/>
      <c r="I58" s="17"/>
      <c r="J58" s="17"/>
      <c r="K58" s="17"/>
      <c r="L58" s="17"/>
      <c r="M58" s="17"/>
      <c r="N58" s="17"/>
      <c r="O58" s="17"/>
      <c r="P58" s="83"/>
      <c r="Q58" s="85"/>
    </row>
    <row r="59" spans="1:17" ht="12.75">
      <c r="A59" s="4" t="s">
        <v>40</v>
      </c>
      <c r="B59" s="4"/>
      <c r="C59" s="6" t="s">
        <v>199</v>
      </c>
      <c r="D59" s="6"/>
      <c r="E59" s="6"/>
      <c r="F59" s="6"/>
      <c r="G59" s="6"/>
      <c r="H59" s="17"/>
      <c r="I59" s="17"/>
      <c r="J59" s="17"/>
      <c r="K59" s="17"/>
      <c r="L59" s="17"/>
      <c r="M59" s="17"/>
      <c r="N59" s="17"/>
      <c r="O59" s="17"/>
      <c r="P59" s="17"/>
      <c r="Q59" s="16"/>
    </row>
    <row r="60" spans="1:17" ht="12.75">
      <c r="A60" s="4"/>
      <c r="B60" s="4"/>
      <c r="C60" s="6"/>
      <c r="D60" s="6"/>
      <c r="E60" s="6"/>
      <c r="F60" s="6"/>
      <c r="G60" s="6"/>
      <c r="H60" s="17"/>
      <c r="I60" s="17"/>
      <c r="J60" s="17"/>
      <c r="K60" s="17"/>
      <c r="L60" s="17"/>
      <c r="M60" s="17"/>
      <c r="N60" s="17"/>
      <c r="O60" s="17"/>
      <c r="P60" s="17"/>
      <c r="Q60" s="16"/>
    </row>
    <row r="61" spans="1:17" ht="26.25" customHeight="1">
      <c r="A61" s="4"/>
      <c r="B61" s="4"/>
      <c r="C61" s="358" t="s">
        <v>345</v>
      </c>
      <c r="D61" s="358"/>
      <c r="E61" s="358"/>
      <c r="F61" s="358"/>
      <c r="G61" s="358"/>
      <c r="H61" s="358"/>
      <c r="I61" s="358"/>
      <c r="J61" s="358"/>
      <c r="K61" s="358"/>
      <c r="L61" s="358"/>
      <c r="M61" s="358"/>
      <c r="N61" s="358"/>
      <c r="O61" s="358"/>
      <c r="P61" s="358"/>
      <c r="Q61" s="16"/>
    </row>
    <row r="62" spans="3:17" ht="12.75">
      <c r="C62" s="16"/>
      <c r="D62" s="16"/>
      <c r="E62" s="16"/>
      <c r="F62" s="16"/>
      <c r="G62" s="16"/>
      <c r="H62" s="17"/>
      <c r="I62" s="17"/>
      <c r="J62" s="17"/>
      <c r="K62" s="17"/>
      <c r="L62" s="17"/>
      <c r="M62" s="17"/>
      <c r="N62" s="17"/>
      <c r="O62" s="17"/>
      <c r="P62" s="17"/>
      <c r="Q62" s="16"/>
    </row>
    <row r="63" spans="3:17" ht="12.75">
      <c r="C63" s="16"/>
      <c r="D63" s="16"/>
      <c r="E63" s="16"/>
      <c r="F63" s="16"/>
      <c r="G63" s="16"/>
      <c r="H63" s="17"/>
      <c r="I63" s="17"/>
      <c r="J63" s="17"/>
      <c r="K63" s="17"/>
      <c r="L63" s="17"/>
      <c r="M63" s="17"/>
      <c r="N63" s="17"/>
      <c r="O63" s="17"/>
      <c r="P63" s="17"/>
      <c r="Q63" s="16"/>
    </row>
    <row r="64" spans="1:7" ht="12.75">
      <c r="A64" s="4" t="s">
        <v>41</v>
      </c>
      <c r="B64" s="4"/>
      <c r="C64" s="4" t="s">
        <v>43</v>
      </c>
      <c r="D64" s="4"/>
      <c r="E64" s="4"/>
      <c r="F64" s="4"/>
      <c r="G64" s="4"/>
    </row>
    <row r="65" spans="1:7" ht="12.75">
      <c r="A65" s="4"/>
      <c r="B65" s="4"/>
      <c r="C65" s="4" t="s">
        <v>202</v>
      </c>
      <c r="D65" s="4"/>
      <c r="E65" s="4"/>
      <c r="F65" s="4"/>
      <c r="G65" s="4"/>
    </row>
    <row r="67" spans="2:16" ht="12.75">
      <c r="B67" s="10" t="s">
        <v>44</v>
      </c>
      <c r="C67" s="358" t="s">
        <v>143</v>
      </c>
      <c r="D67" s="358"/>
      <c r="E67" s="358"/>
      <c r="F67" s="358"/>
      <c r="G67" s="358"/>
      <c r="H67" s="358"/>
      <c r="I67" s="358"/>
      <c r="J67" s="358"/>
      <c r="K67" s="358"/>
      <c r="L67" s="358"/>
      <c r="M67" s="358"/>
      <c r="N67" s="358"/>
      <c r="O67" s="358"/>
      <c r="P67" s="358"/>
    </row>
    <row r="68" spans="2:16" ht="12.75">
      <c r="B68" s="10"/>
      <c r="C68" s="19"/>
      <c r="D68" s="19"/>
      <c r="E68" s="19"/>
      <c r="F68" s="19"/>
      <c r="G68" s="19"/>
      <c r="H68" s="19"/>
      <c r="I68" s="19"/>
      <c r="J68" s="359" t="str">
        <f>"INDIVIDUAL PERIOD ("&amp;Sheet1!$B$4&amp;")"</f>
        <v>INDIVIDUAL PERIOD (3Q)</v>
      </c>
      <c r="K68" s="359"/>
      <c r="L68" s="359"/>
      <c r="M68" s="44"/>
      <c r="N68" s="359" t="str">
        <f>"CUMULATIVE PERIOD ("&amp;Sheet1!$B$6&amp;" Mths)"</f>
        <v>CUMULATIVE PERIOD (9 Mths)</v>
      </c>
      <c r="O68" s="359"/>
      <c r="P68" s="359"/>
    </row>
    <row r="69" spans="10:16" ht="42">
      <c r="J69" s="97" t="s">
        <v>21</v>
      </c>
      <c r="K69" s="97"/>
      <c r="L69" s="97" t="s">
        <v>126</v>
      </c>
      <c r="M69" s="43"/>
      <c r="N69" s="97" t="s">
        <v>125</v>
      </c>
      <c r="O69" s="360" t="s">
        <v>23</v>
      </c>
      <c r="P69" s="360"/>
    </row>
    <row r="70" spans="10:16" ht="12.75">
      <c r="J70" s="20" t="s">
        <v>16</v>
      </c>
      <c r="K70" s="20"/>
      <c r="L70" s="20" t="s">
        <v>16</v>
      </c>
      <c r="M70" s="8"/>
      <c r="N70" s="20" t="s">
        <v>16</v>
      </c>
      <c r="O70" s="20"/>
      <c r="P70" s="20" t="s">
        <v>16</v>
      </c>
    </row>
    <row r="71" spans="14:16" ht="12.75">
      <c r="N71" s="20"/>
      <c r="O71" s="20"/>
      <c r="P71" s="20"/>
    </row>
    <row r="72" spans="3:18" ht="12.75">
      <c r="C72" s="1" t="s">
        <v>220</v>
      </c>
      <c r="J72" s="178" t="s">
        <v>136</v>
      </c>
      <c r="K72" s="98"/>
      <c r="L72" s="86">
        <v>1070</v>
      </c>
      <c r="M72" s="9"/>
      <c r="N72" s="178" t="s">
        <v>136</v>
      </c>
      <c r="O72" s="98"/>
      <c r="P72" s="86">
        <v>7342</v>
      </c>
      <c r="R72" s="110"/>
    </row>
    <row r="73" spans="3:18" ht="12.75">
      <c r="C73" s="1" t="s">
        <v>221</v>
      </c>
      <c r="J73" s="178">
        <f>15764-4782</f>
        <v>10982</v>
      </c>
      <c r="K73" s="22"/>
      <c r="L73" s="86" t="s">
        <v>136</v>
      </c>
      <c r="M73" s="9"/>
      <c r="N73" s="178">
        <v>15764</v>
      </c>
      <c r="O73" s="22"/>
      <c r="P73" s="86" t="s">
        <v>136</v>
      </c>
      <c r="R73" s="110"/>
    </row>
    <row r="74" spans="3:18" ht="12.75">
      <c r="C74" s="1" t="s">
        <v>264</v>
      </c>
      <c r="J74" s="178">
        <f>4977-847</f>
        <v>4130</v>
      </c>
      <c r="K74" s="22"/>
      <c r="L74" s="86" t="s">
        <v>136</v>
      </c>
      <c r="M74" s="9"/>
      <c r="N74" s="178">
        <f>4734+243</f>
        <v>4977</v>
      </c>
      <c r="O74" s="22"/>
      <c r="P74" s="86" t="s">
        <v>136</v>
      </c>
      <c r="R74" s="86"/>
    </row>
    <row r="75" spans="3:16" ht="12.75" customHeight="1">
      <c r="C75" s="1" t="s">
        <v>274</v>
      </c>
      <c r="J75" s="178">
        <f>-330+2</f>
        <v>-328</v>
      </c>
      <c r="L75" s="86" t="s">
        <v>136</v>
      </c>
      <c r="N75" s="162">
        <v>-330</v>
      </c>
      <c r="P75" s="86" t="s">
        <v>136</v>
      </c>
    </row>
    <row r="76" spans="10:16" ht="12.75" customHeight="1">
      <c r="J76" s="22"/>
      <c r="L76" s="86"/>
      <c r="N76" s="98"/>
      <c r="P76" s="86"/>
    </row>
    <row r="77" ht="18" customHeight="1"/>
    <row r="78" spans="2:3" ht="18" customHeight="1">
      <c r="B78" s="1" t="s">
        <v>46</v>
      </c>
      <c r="C78" s="1" t="str">
        <f>"Total investments in quoted securities as at "&amp;TEXT(Sheet1!B8,"dd mmmm yyyy")&amp;" are as follows:"</f>
        <v>Total investments in quoted securities as at 31 March 2002 are as follows:</v>
      </c>
    </row>
    <row r="79" spans="10:16" s="41" customFormat="1" ht="12">
      <c r="J79" s="107"/>
      <c r="K79" s="107"/>
      <c r="L79" s="107"/>
      <c r="M79" s="107"/>
      <c r="N79" s="107"/>
      <c r="O79" s="42"/>
      <c r="P79" s="42"/>
    </row>
    <row r="80" spans="10:16" ht="12.75">
      <c r="J80" s="374"/>
      <c r="K80" s="374"/>
      <c r="L80" s="23"/>
      <c r="M80" s="23"/>
      <c r="N80" s="23"/>
      <c r="O80" s="23"/>
      <c r="P80" s="23" t="s">
        <v>16</v>
      </c>
    </row>
    <row r="81" spans="3:16" ht="12.75">
      <c r="C81" s="4" t="s">
        <v>265</v>
      </c>
      <c r="J81" s="3"/>
      <c r="K81" s="3"/>
      <c r="L81" s="3"/>
      <c r="M81" s="3"/>
      <c r="N81" s="3"/>
      <c r="O81" s="20"/>
      <c r="P81" s="20"/>
    </row>
    <row r="82" spans="3:16" ht="4.5" customHeight="1">
      <c r="C82" s="4"/>
      <c r="J82" s="3"/>
      <c r="K82" s="3"/>
      <c r="L82" s="3"/>
      <c r="M82" s="3"/>
      <c r="N82" s="3"/>
      <c r="O82" s="20"/>
      <c r="P82" s="20"/>
    </row>
    <row r="83" spans="3:16" s="30" customFormat="1" ht="12.75">
      <c r="C83" s="30" t="s">
        <v>47</v>
      </c>
      <c r="J83" s="305"/>
      <c r="K83" s="305"/>
      <c r="L83" s="87"/>
      <c r="M83" s="87"/>
      <c r="N83" s="87"/>
      <c r="O83" s="162"/>
      <c r="P83" s="162">
        <f>33456+5</f>
        <v>33461</v>
      </c>
    </row>
    <row r="84" spans="3:16" s="30" customFormat="1" ht="12.75">
      <c r="C84" s="30" t="s">
        <v>352</v>
      </c>
      <c r="J84" s="87"/>
      <c r="K84" s="87"/>
      <c r="L84" s="87"/>
      <c r="M84" s="87"/>
      <c r="N84" s="87"/>
      <c r="O84" s="162"/>
      <c r="P84" s="162">
        <v>9581</v>
      </c>
    </row>
    <row r="85" spans="3:16" s="30" customFormat="1" ht="12.75">
      <c r="C85" s="306" t="s">
        <v>251</v>
      </c>
      <c r="D85" s="306"/>
      <c r="E85" s="306"/>
      <c r="F85" s="306"/>
      <c r="G85" s="306"/>
      <c r="H85" s="306"/>
      <c r="J85" s="305"/>
      <c r="K85" s="305"/>
      <c r="L85" s="87"/>
      <c r="M85" s="87"/>
      <c r="N85" s="87"/>
      <c r="O85" s="162"/>
      <c r="P85" s="162">
        <v>-7416</v>
      </c>
    </row>
    <row r="86" spans="3:16" s="30" customFormat="1" ht="17.25" customHeight="1" thickBot="1">
      <c r="C86" s="30" t="s">
        <v>131</v>
      </c>
      <c r="J86" s="307"/>
      <c r="K86" s="307"/>
      <c r="L86" s="87"/>
      <c r="M86" s="87"/>
      <c r="N86" s="87"/>
      <c r="O86" s="113"/>
      <c r="P86" s="172">
        <f>SUM(P83:P85)</f>
        <v>35626</v>
      </c>
    </row>
    <row r="87" spans="10:16" s="129" customFormat="1" ht="17.25" customHeight="1">
      <c r="J87" s="87"/>
      <c r="K87" s="87"/>
      <c r="L87" s="87"/>
      <c r="M87" s="87"/>
      <c r="N87" s="87"/>
      <c r="O87" s="113"/>
      <c r="P87" s="113"/>
    </row>
    <row r="88" spans="3:16" s="30" customFormat="1" ht="13.5" thickBot="1">
      <c r="C88" s="30" t="s">
        <v>48</v>
      </c>
      <c r="J88" s="305"/>
      <c r="K88" s="305"/>
      <c r="L88" s="87"/>
      <c r="M88" s="87"/>
      <c r="N88" s="87"/>
      <c r="O88" s="113"/>
      <c r="P88" s="257">
        <v>61380</v>
      </c>
    </row>
    <row r="89" spans="10:16" ht="12.75">
      <c r="J89" s="3"/>
      <c r="K89" s="3"/>
      <c r="L89" s="3"/>
      <c r="P89" s="31"/>
    </row>
    <row r="90" spans="3:16" ht="12.75">
      <c r="C90" s="283" t="s">
        <v>341</v>
      </c>
      <c r="D90" s="69" t="s">
        <v>353</v>
      </c>
      <c r="E90" s="69"/>
      <c r="P90" s="30"/>
    </row>
    <row r="91" ht="12.75">
      <c r="P91" s="30"/>
    </row>
    <row r="92" ht="12.75">
      <c r="P92" s="30"/>
    </row>
    <row r="93" spans="3:16" ht="12.75">
      <c r="C93" s="4" t="s">
        <v>273</v>
      </c>
      <c r="P93" s="30"/>
    </row>
    <row r="94" spans="3:16" ht="12.75">
      <c r="C94" s="30" t="s">
        <v>47</v>
      </c>
      <c r="D94" s="30"/>
      <c r="E94" s="30"/>
      <c r="F94" s="30"/>
      <c r="G94" s="30"/>
      <c r="H94" s="30"/>
      <c r="I94" s="30"/>
      <c r="J94" s="305"/>
      <c r="K94" s="305"/>
      <c r="L94" s="87"/>
      <c r="M94" s="87"/>
      <c r="N94" s="87"/>
      <c r="O94" s="162"/>
      <c r="P94" s="162">
        <v>16156</v>
      </c>
    </row>
    <row r="95" spans="3:16" ht="12.75">
      <c r="C95" s="306" t="s">
        <v>251</v>
      </c>
      <c r="D95" s="306"/>
      <c r="E95" s="306"/>
      <c r="F95" s="306"/>
      <c r="G95" s="306"/>
      <c r="H95" s="306"/>
      <c r="I95" s="30"/>
      <c r="J95" s="305"/>
      <c r="K95" s="305"/>
      <c r="L95" s="87"/>
      <c r="M95" s="87"/>
      <c r="N95" s="87"/>
      <c r="O95" s="162"/>
      <c r="P95" s="162">
        <v>-16156</v>
      </c>
    </row>
    <row r="96" spans="3:16" ht="13.5" thickBot="1">
      <c r="C96" s="30" t="s">
        <v>131</v>
      </c>
      <c r="D96" s="30"/>
      <c r="E96" s="30"/>
      <c r="F96" s="30"/>
      <c r="G96" s="30"/>
      <c r="H96" s="30"/>
      <c r="I96" s="30"/>
      <c r="J96" s="307"/>
      <c r="K96" s="307"/>
      <c r="L96" s="87"/>
      <c r="M96" s="87"/>
      <c r="N96" s="87"/>
      <c r="O96" s="113"/>
      <c r="P96" s="172">
        <f>SUM(P94:P95)</f>
        <v>0</v>
      </c>
    </row>
    <row r="97" spans="3:16" ht="12.75">
      <c r="C97" s="129"/>
      <c r="D97" s="129"/>
      <c r="E97" s="129"/>
      <c r="F97" s="129"/>
      <c r="G97" s="129"/>
      <c r="H97" s="129"/>
      <c r="I97" s="129"/>
      <c r="J97" s="87"/>
      <c r="K97" s="87"/>
      <c r="L97" s="87"/>
      <c r="M97" s="87"/>
      <c r="N97" s="87"/>
      <c r="O97" s="113"/>
      <c r="P97" s="113"/>
    </row>
    <row r="98" spans="3:16" ht="13.5" thickBot="1">
      <c r="C98" s="30" t="s">
        <v>48</v>
      </c>
      <c r="D98" s="30"/>
      <c r="E98" s="30"/>
      <c r="F98" s="30"/>
      <c r="G98" s="30"/>
      <c r="H98" s="30"/>
      <c r="I98" s="30"/>
      <c r="J98" s="305"/>
      <c r="K98" s="305"/>
      <c r="L98" s="87"/>
      <c r="M98" s="87"/>
      <c r="N98" s="87"/>
      <c r="O98" s="113"/>
      <c r="P98" s="257">
        <v>3938</v>
      </c>
    </row>
    <row r="99" spans="3:16" ht="12.75">
      <c r="C99" s="30"/>
      <c r="D99" s="30"/>
      <c r="E99" s="30"/>
      <c r="F99" s="30"/>
      <c r="G99" s="30"/>
      <c r="H99" s="30"/>
      <c r="I99" s="30"/>
      <c r="J99" s="87"/>
      <c r="K99" s="87"/>
      <c r="L99" s="87"/>
      <c r="M99" s="87"/>
      <c r="N99" s="87"/>
      <c r="O99" s="113"/>
      <c r="P99" s="113"/>
    </row>
    <row r="100" spans="3:16" ht="12.75">
      <c r="C100" s="284" t="s">
        <v>341</v>
      </c>
      <c r="D100" s="278" t="s">
        <v>354</v>
      </c>
      <c r="E100" s="30"/>
      <c r="F100" s="30"/>
      <c r="G100" s="30"/>
      <c r="H100" s="30"/>
      <c r="I100" s="30"/>
      <c r="J100" s="87"/>
      <c r="K100" s="87"/>
      <c r="L100" s="87"/>
      <c r="M100" s="87"/>
      <c r="N100" s="87"/>
      <c r="O100" s="113"/>
      <c r="P100" s="113"/>
    </row>
    <row r="103" spans="1:7" s="30" customFormat="1" ht="12.75">
      <c r="A103" s="29" t="s">
        <v>42</v>
      </c>
      <c r="B103" s="29"/>
      <c r="C103" s="29" t="s">
        <v>50</v>
      </c>
      <c r="D103" s="29"/>
      <c r="E103" s="29"/>
      <c r="F103" s="29"/>
      <c r="G103" s="29"/>
    </row>
    <row r="104" spans="1:7" s="30" customFormat="1" ht="12.75">
      <c r="A104" s="29"/>
      <c r="B104" s="29"/>
      <c r="C104" s="29"/>
      <c r="D104" s="29"/>
      <c r="E104" s="29"/>
      <c r="F104" s="29"/>
      <c r="G104" s="29"/>
    </row>
    <row r="105" spans="1:16" s="30" customFormat="1" ht="12.75">
      <c r="A105" s="29"/>
      <c r="B105" s="29"/>
      <c r="C105" s="339" t="str">
        <f>"The changes in the composition of the Group during the financial period ended "&amp;TEXT(Sheet1!B8,"dd mmmm yyyy")&amp;" are as follows:"</f>
        <v>The changes in the composition of the Group during the financial period ended 31 March 2002 are as follows:</v>
      </c>
      <c r="D105" s="339"/>
      <c r="E105" s="339"/>
      <c r="F105" s="339"/>
      <c r="G105" s="339"/>
      <c r="H105" s="339"/>
      <c r="I105" s="339"/>
      <c r="J105" s="339"/>
      <c r="K105" s="339"/>
      <c r="L105" s="339"/>
      <c r="M105" s="339"/>
      <c r="N105" s="339"/>
      <c r="O105" s="339"/>
      <c r="P105" s="339"/>
    </row>
    <row r="106" spans="1:16" s="30" customFormat="1" ht="12.75">
      <c r="A106" s="29"/>
      <c r="B106" s="29"/>
      <c r="C106" s="89"/>
      <c r="D106" s="89"/>
      <c r="E106" s="89"/>
      <c r="F106" s="89"/>
      <c r="G106" s="89"/>
      <c r="H106" s="89"/>
      <c r="I106" s="89"/>
      <c r="J106" s="89"/>
      <c r="K106" s="89"/>
      <c r="L106" s="89"/>
      <c r="M106" s="89"/>
      <c r="N106" s="89"/>
      <c r="O106" s="89"/>
      <c r="P106" s="89"/>
    </row>
    <row r="107" spans="1:7" s="30" customFormat="1" ht="12.75">
      <c r="A107" s="29"/>
      <c r="B107" s="29"/>
      <c r="C107" s="30" t="s">
        <v>138</v>
      </c>
      <c r="D107" s="30" t="s">
        <v>338</v>
      </c>
      <c r="F107" s="29"/>
      <c r="G107" s="29"/>
    </row>
    <row r="108" spans="1:16" s="30" customFormat="1" ht="12.75">
      <c r="A108" s="29"/>
      <c r="B108" s="29"/>
      <c r="C108" s="29"/>
      <c r="D108" s="29"/>
      <c r="E108" s="29"/>
      <c r="F108" s="29"/>
      <c r="G108" s="29"/>
      <c r="N108" s="293" t="s">
        <v>234</v>
      </c>
      <c r="O108" s="293"/>
      <c r="P108" s="293"/>
    </row>
    <row r="109" spans="1:16" s="30" customFormat="1" ht="12.75">
      <c r="A109" s="29"/>
      <c r="B109" s="29"/>
      <c r="C109" s="29"/>
      <c r="D109" s="29"/>
      <c r="E109" s="29"/>
      <c r="F109" s="29"/>
      <c r="G109" s="29"/>
      <c r="N109" s="184">
        <f>Sheet1!B8</f>
        <v>37346</v>
      </c>
      <c r="O109" s="156"/>
      <c r="P109" s="184">
        <v>37072</v>
      </c>
    </row>
    <row r="110" spans="1:16" s="30" customFormat="1" ht="4.5" customHeight="1">
      <c r="A110" s="29"/>
      <c r="B110" s="29"/>
      <c r="C110" s="29"/>
      <c r="D110" s="29"/>
      <c r="E110" s="29"/>
      <c r="F110" s="29"/>
      <c r="G110" s="29"/>
      <c r="N110" s="184"/>
      <c r="O110" s="156"/>
      <c r="P110" s="184"/>
    </row>
    <row r="111" spans="4:16" s="30" customFormat="1" ht="12.75">
      <c r="D111" s="30" t="s">
        <v>258</v>
      </c>
      <c r="N111" s="186">
        <v>0.655</v>
      </c>
      <c r="O111" s="185"/>
      <c r="P111" s="185">
        <v>0.6531</v>
      </c>
    </row>
    <row r="112" spans="4:16" s="30" customFormat="1" ht="12.75">
      <c r="D112" s="30" t="s">
        <v>342</v>
      </c>
      <c r="N112" s="275">
        <v>0.1197</v>
      </c>
      <c r="O112" s="185"/>
      <c r="P112" s="185">
        <v>0.4432</v>
      </c>
    </row>
    <row r="113" spans="4:16" s="30" customFormat="1" ht="12.75">
      <c r="D113" s="30" t="s">
        <v>0</v>
      </c>
      <c r="N113" s="186">
        <v>0.5934</v>
      </c>
      <c r="O113" s="185"/>
      <c r="P113" s="185">
        <v>0.3207</v>
      </c>
    </row>
    <row r="114" spans="4:16" s="30" customFormat="1" ht="12.75">
      <c r="D114" s="30" t="s">
        <v>210</v>
      </c>
      <c r="N114" s="194">
        <f>65.5019%*25%+65.5019%*90%*75%</f>
        <v>0.6058925749999999</v>
      </c>
      <c r="P114" s="193">
        <v>0.4408</v>
      </c>
    </row>
    <row r="115" spans="4:16" s="30" customFormat="1" ht="12.75">
      <c r="D115" s="30" t="s">
        <v>355</v>
      </c>
      <c r="N115" s="194">
        <v>0.9413</v>
      </c>
      <c r="P115" s="193">
        <v>0.8827</v>
      </c>
    </row>
    <row r="116" spans="3:16" s="30" customFormat="1" ht="27.75" customHeight="1">
      <c r="C116" s="89"/>
      <c r="D116" s="89"/>
      <c r="E116" s="89"/>
      <c r="F116" s="89"/>
      <c r="G116" s="89"/>
      <c r="H116" s="89"/>
      <c r="I116" s="89"/>
      <c r="J116" s="89"/>
      <c r="K116" s="89"/>
      <c r="L116" s="89"/>
      <c r="M116" s="89"/>
      <c r="N116" s="89"/>
      <c r="O116" s="89"/>
      <c r="P116" s="89"/>
    </row>
    <row r="117" spans="3:16" s="30" customFormat="1" ht="24" customHeight="1">
      <c r="C117" s="276" t="s">
        <v>341</v>
      </c>
      <c r="D117" s="330" t="s">
        <v>351</v>
      </c>
      <c r="E117" s="330"/>
      <c r="F117" s="330"/>
      <c r="G117" s="330"/>
      <c r="H117" s="330"/>
      <c r="I117" s="330"/>
      <c r="J117" s="330"/>
      <c r="K117" s="330"/>
      <c r="L117" s="330"/>
      <c r="M117" s="330"/>
      <c r="N117" s="330"/>
      <c r="O117" s="330"/>
      <c r="P117" s="330"/>
    </row>
    <row r="118" spans="3:16" s="30" customFormat="1" ht="27.75" customHeight="1">
      <c r="C118" s="276"/>
      <c r="D118" s="277"/>
      <c r="E118" s="277"/>
      <c r="F118" s="277"/>
      <c r="G118" s="277"/>
      <c r="H118" s="277"/>
      <c r="I118" s="277"/>
      <c r="J118" s="277"/>
      <c r="K118" s="277"/>
      <c r="L118" s="277"/>
      <c r="M118" s="277"/>
      <c r="N118" s="277"/>
      <c r="O118" s="277"/>
      <c r="P118" s="277"/>
    </row>
    <row r="119" spans="3:16" s="30" customFormat="1" ht="12.75">
      <c r="C119" s="30" t="s">
        <v>139</v>
      </c>
      <c r="D119" s="30" t="s">
        <v>260</v>
      </c>
      <c r="F119" s="89"/>
      <c r="G119" s="89"/>
      <c r="H119" s="89"/>
      <c r="I119" s="89"/>
      <c r="J119" s="89"/>
      <c r="K119" s="89"/>
      <c r="L119" s="89"/>
      <c r="M119" s="89"/>
      <c r="N119" s="89"/>
      <c r="O119" s="89"/>
      <c r="P119" s="89"/>
    </row>
    <row r="120" spans="3:16" s="30" customFormat="1" ht="12.75">
      <c r="C120" s="89"/>
      <c r="D120" s="89"/>
      <c r="E120" s="89"/>
      <c r="F120" s="89"/>
      <c r="G120" s="89"/>
      <c r="H120" s="89"/>
      <c r="I120" s="89"/>
      <c r="J120" s="89"/>
      <c r="K120" s="89"/>
      <c r="L120" s="89"/>
      <c r="M120" s="89"/>
      <c r="N120" s="89"/>
      <c r="O120" s="89"/>
      <c r="P120" s="89"/>
    </row>
    <row r="121" spans="3:16" s="30" customFormat="1" ht="37.5" customHeight="1">
      <c r="C121" s="89"/>
      <c r="D121" s="29"/>
      <c r="E121" s="29"/>
      <c r="F121" s="29"/>
      <c r="G121" s="29"/>
      <c r="N121" s="228" t="s">
        <v>261</v>
      </c>
      <c r="O121" s="89"/>
      <c r="P121" s="89"/>
    </row>
    <row r="122" spans="3:16" s="30" customFormat="1" ht="4.5" customHeight="1">
      <c r="C122" s="89"/>
      <c r="D122" s="29"/>
      <c r="E122" s="29"/>
      <c r="F122" s="29"/>
      <c r="G122" s="29"/>
      <c r="N122" s="228"/>
      <c r="O122" s="89"/>
      <c r="P122" s="89"/>
    </row>
    <row r="123" spans="3:16" s="30" customFormat="1" ht="12.75">
      <c r="C123" s="89"/>
      <c r="D123" s="30" t="s">
        <v>259</v>
      </c>
      <c r="N123" s="229">
        <v>0.999998</v>
      </c>
      <c r="O123" s="89"/>
      <c r="P123" s="89"/>
    </row>
    <row r="124" spans="3:16" s="30" customFormat="1" ht="12.75">
      <c r="C124" s="89"/>
      <c r="D124" s="89"/>
      <c r="E124" s="89"/>
      <c r="F124" s="89"/>
      <c r="G124" s="89"/>
      <c r="H124" s="89"/>
      <c r="I124" s="89"/>
      <c r="J124" s="89"/>
      <c r="K124" s="89"/>
      <c r="L124" s="89"/>
      <c r="M124" s="89"/>
      <c r="N124" s="89"/>
      <c r="O124" s="89"/>
      <c r="P124" s="89"/>
    </row>
    <row r="125" spans="3:16" s="30" customFormat="1" ht="14.25" customHeight="1">
      <c r="C125" s="89"/>
      <c r="D125" s="89"/>
      <c r="E125" s="89"/>
      <c r="F125" s="89"/>
      <c r="G125" s="89"/>
      <c r="H125" s="89"/>
      <c r="I125" s="89"/>
      <c r="J125" s="89"/>
      <c r="K125" s="89"/>
      <c r="L125" s="89"/>
      <c r="M125" s="89"/>
      <c r="N125" s="89"/>
      <c r="O125" s="89"/>
      <c r="P125" s="89"/>
    </row>
    <row r="126" spans="1:7" s="30" customFormat="1" ht="12.75">
      <c r="A126" s="29" t="s">
        <v>49</v>
      </c>
      <c r="B126" s="29"/>
      <c r="C126" s="29" t="s">
        <v>52</v>
      </c>
      <c r="D126" s="29"/>
      <c r="E126" s="29"/>
      <c r="F126" s="29"/>
      <c r="G126" s="29"/>
    </row>
    <row r="127" s="30" customFormat="1" ht="12.75"/>
    <row r="128" spans="3:16" s="30" customFormat="1" ht="20.25" customHeight="1">
      <c r="C128" s="339" t="s">
        <v>339</v>
      </c>
      <c r="D128" s="339"/>
      <c r="E128" s="339"/>
      <c r="F128" s="339"/>
      <c r="G128" s="339"/>
      <c r="H128" s="339"/>
      <c r="I128" s="339"/>
      <c r="J128" s="339"/>
      <c r="K128" s="339"/>
      <c r="L128" s="339"/>
      <c r="M128" s="339"/>
      <c r="N128" s="339"/>
      <c r="O128" s="339"/>
      <c r="P128" s="339"/>
    </row>
    <row r="129" spans="2:15" s="30" customFormat="1" ht="14.25" customHeight="1">
      <c r="B129" s="30" t="s">
        <v>44</v>
      </c>
      <c r="C129" s="230" t="s">
        <v>287</v>
      </c>
      <c r="D129" s="81"/>
      <c r="E129" s="81"/>
      <c r="F129" s="81"/>
      <c r="G129" s="89"/>
      <c r="H129" s="89"/>
      <c r="I129" s="89"/>
      <c r="J129" s="89"/>
      <c r="K129" s="89"/>
      <c r="L129" s="89"/>
      <c r="M129" s="89"/>
      <c r="N129" s="89"/>
      <c r="O129" s="89"/>
    </row>
    <row r="130" spans="3:16" s="30" customFormat="1" ht="9" customHeight="1">
      <c r="C130" s="89"/>
      <c r="D130" s="89"/>
      <c r="E130" s="89"/>
      <c r="F130" s="89"/>
      <c r="G130" s="89"/>
      <c r="H130" s="89"/>
      <c r="I130" s="89"/>
      <c r="J130" s="89"/>
      <c r="K130" s="89"/>
      <c r="L130" s="89"/>
      <c r="M130" s="89"/>
      <c r="N130" s="89"/>
      <c r="O130" s="89"/>
      <c r="P130" s="89"/>
    </row>
    <row r="131" spans="2:16" s="30" customFormat="1" ht="49.5" customHeight="1">
      <c r="B131" s="230" t="s">
        <v>138</v>
      </c>
      <c r="C131" s="314" t="s">
        <v>132</v>
      </c>
      <c r="D131" s="315"/>
      <c r="E131" s="315"/>
      <c r="F131" s="237"/>
      <c r="G131" s="301" t="s">
        <v>288</v>
      </c>
      <c r="H131" s="301"/>
      <c r="I131" s="301"/>
      <c r="J131" s="301"/>
      <c r="K131" s="301"/>
      <c r="L131" s="301"/>
      <c r="M131" s="301"/>
      <c r="N131" s="301"/>
      <c r="O131" s="301"/>
      <c r="P131" s="302"/>
    </row>
    <row r="132" spans="2:16" s="30" customFormat="1" ht="7.5" customHeight="1">
      <c r="B132" s="230"/>
      <c r="C132" s="238"/>
      <c r="D132" s="118"/>
      <c r="E132" s="118"/>
      <c r="F132" s="239"/>
      <c r="G132" s="240"/>
      <c r="H132" s="240"/>
      <c r="I132" s="240"/>
      <c r="J132" s="240"/>
      <c r="K132" s="240"/>
      <c r="L132" s="240"/>
      <c r="M132" s="240"/>
      <c r="N132" s="240"/>
      <c r="O132" s="240"/>
      <c r="P132" s="241"/>
    </row>
    <row r="133" spans="2:16" s="30" customFormat="1" ht="60" customHeight="1">
      <c r="B133" s="230"/>
      <c r="C133" s="242"/>
      <c r="D133" s="243"/>
      <c r="E133" s="243"/>
      <c r="F133" s="244"/>
      <c r="G133" s="299" t="s">
        <v>289</v>
      </c>
      <c r="H133" s="299"/>
      <c r="I133" s="299"/>
      <c r="J133" s="299"/>
      <c r="K133" s="299"/>
      <c r="L133" s="299"/>
      <c r="M133" s="299"/>
      <c r="N133" s="299"/>
      <c r="O133" s="299"/>
      <c r="P133" s="300"/>
    </row>
    <row r="134" spans="3:16" s="30" customFormat="1" ht="19.5" customHeight="1">
      <c r="C134" s="312" t="s">
        <v>133</v>
      </c>
      <c r="D134" s="312"/>
      <c r="E134" s="312"/>
      <c r="F134" s="239"/>
      <c r="G134" s="297" t="s">
        <v>223</v>
      </c>
      <c r="H134" s="297"/>
      <c r="I134" s="297"/>
      <c r="J134" s="297"/>
      <c r="K134" s="297"/>
      <c r="L134" s="297"/>
      <c r="M134" s="297"/>
      <c r="N134" s="297"/>
      <c r="O134" s="297"/>
      <c r="P134" s="298"/>
    </row>
    <row r="135" spans="3:16" s="30" customFormat="1" ht="13.5" customHeight="1">
      <c r="C135" s="314" t="s">
        <v>134</v>
      </c>
      <c r="D135" s="315"/>
      <c r="E135" s="315"/>
      <c r="F135" s="237"/>
      <c r="G135" s="301" t="s">
        <v>290</v>
      </c>
      <c r="H135" s="301"/>
      <c r="I135" s="301"/>
      <c r="J135" s="301"/>
      <c r="K135" s="301"/>
      <c r="L135" s="301"/>
      <c r="M135" s="301"/>
      <c r="N135" s="301"/>
      <c r="O135" s="301"/>
      <c r="P135" s="302"/>
    </row>
    <row r="136" spans="3:16" s="30" customFormat="1" ht="11.25" customHeight="1">
      <c r="C136" s="296"/>
      <c r="D136" s="297"/>
      <c r="E136" s="297"/>
      <c r="F136" s="239"/>
      <c r="G136" s="118"/>
      <c r="H136" s="118"/>
      <c r="I136" s="118"/>
      <c r="J136" s="118"/>
      <c r="K136" s="118"/>
      <c r="L136" s="118"/>
      <c r="M136" s="118"/>
      <c r="N136" s="118"/>
      <c r="O136" s="118"/>
      <c r="P136" s="245"/>
    </row>
    <row r="137" spans="3:16" s="30" customFormat="1" ht="42.75" customHeight="1">
      <c r="C137" s="316"/>
      <c r="D137" s="317"/>
      <c r="E137" s="317"/>
      <c r="F137" s="244"/>
      <c r="G137" s="299" t="s">
        <v>370</v>
      </c>
      <c r="H137" s="299"/>
      <c r="I137" s="299"/>
      <c r="J137" s="299"/>
      <c r="K137" s="299"/>
      <c r="L137" s="299"/>
      <c r="M137" s="299"/>
      <c r="N137" s="299"/>
      <c r="O137" s="299"/>
      <c r="P137" s="300"/>
    </row>
    <row r="138" spans="3:16" s="30" customFormat="1" ht="20.25" customHeight="1">
      <c r="C138" s="89"/>
      <c r="D138" s="89"/>
      <c r="E138" s="89"/>
      <c r="F138" s="89"/>
      <c r="G138" s="89"/>
      <c r="H138" s="89"/>
      <c r="I138" s="89"/>
      <c r="J138" s="89"/>
      <c r="K138" s="89"/>
      <c r="L138" s="89"/>
      <c r="M138" s="89"/>
      <c r="N138" s="89"/>
      <c r="O138" s="89"/>
      <c r="P138" s="89"/>
    </row>
    <row r="139" spans="2:16" s="30" customFormat="1" ht="45.75" customHeight="1">
      <c r="B139" s="230" t="s">
        <v>139</v>
      </c>
      <c r="C139" s="308" t="s">
        <v>132</v>
      </c>
      <c r="D139" s="309"/>
      <c r="E139" s="309"/>
      <c r="F139" s="246"/>
      <c r="G139" s="310" t="s">
        <v>291</v>
      </c>
      <c r="H139" s="310"/>
      <c r="I139" s="310"/>
      <c r="J139" s="310"/>
      <c r="K139" s="310"/>
      <c r="L139" s="310"/>
      <c r="M139" s="310"/>
      <c r="N139" s="310"/>
      <c r="O139" s="310"/>
      <c r="P139" s="311"/>
    </row>
    <row r="140" spans="3:16" s="30" customFormat="1" ht="20.25" customHeight="1">
      <c r="C140" s="312" t="s">
        <v>133</v>
      </c>
      <c r="D140" s="312"/>
      <c r="E140" s="312"/>
      <c r="F140" s="239"/>
      <c r="G140" s="309" t="s">
        <v>292</v>
      </c>
      <c r="H140" s="309"/>
      <c r="I140" s="309"/>
      <c r="J140" s="309"/>
      <c r="K140" s="309"/>
      <c r="L140" s="309"/>
      <c r="M140" s="309"/>
      <c r="N140" s="309"/>
      <c r="O140" s="309"/>
      <c r="P140" s="313"/>
    </row>
    <row r="141" spans="3:16" s="30" customFormat="1" ht="46.5" customHeight="1">
      <c r="C141" s="314" t="s">
        <v>134</v>
      </c>
      <c r="D141" s="315"/>
      <c r="E141" s="315"/>
      <c r="F141" s="237"/>
      <c r="G141" s="118" t="s">
        <v>138</v>
      </c>
      <c r="H141" s="297" t="s">
        <v>293</v>
      </c>
      <c r="I141" s="297"/>
      <c r="J141" s="297"/>
      <c r="K141" s="297"/>
      <c r="L141" s="297"/>
      <c r="M141" s="297"/>
      <c r="N141" s="297"/>
      <c r="O141" s="297"/>
      <c r="P141" s="298"/>
    </row>
    <row r="142" spans="3:16" s="30" customFormat="1" ht="53.25" customHeight="1">
      <c r="C142" s="296"/>
      <c r="D142" s="297"/>
      <c r="E142" s="297"/>
      <c r="F142" s="239"/>
      <c r="G142" s="118" t="s">
        <v>139</v>
      </c>
      <c r="H142" s="297" t="s">
        <v>294</v>
      </c>
      <c r="I142" s="297"/>
      <c r="J142" s="297"/>
      <c r="K142" s="297"/>
      <c r="L142" s="297"/>
      <c r="M142" s="297"/>
      <c r="N142" s="297"/>
      <c r="O142" s="297"/>
      <c r="P142" s="298"/>
    </row>
    <row r="143" spans="3:16" s="30" customFormat="1" ht="29.25" customHeight="1">
      <c r="C143" s="296"/>
      <c r="D143" s="297"/>
      <c r="E143" s="297"/>
      <c r="F143" s="239"/>
      <c r="G143" s="118" t="s">
        <v>140</v>
      </c>
      <c r="H143" s="297" t="s">
        <v>295</v>
      </c>
      <c r="I143" s="297"/>
      <c r="J143" s="297"/>
      <c r="K143" s="297"/>
      <c r="L143" s="297"/>
      <c r="M143" s="297"/>
      <c r="N143" s="297"/>
      <c r="O143" s="297"/>
      <c r="P143" s="298"/>
    </row>
    <row r="144" spans="3:16" s="30" customFormat="1" ht="20.25" customHeight="1">
      <c r="C144" s="316"/>
      <c r="D144" s="317"/>
      <c r="E144" s="317"/>
      <c r="F144" s="244"/>
      <c r="G144" s="243" t="s">
        <v>141</v>
      </c>
      <c r="H144" s="299" t="s">
        <v>296</v>
      </c>
      <c r="I144" s="299"/>
      <c r="J144" s="299"/>
      <c r="K144" s="299"/>
      <c r="L144" s="299"/>
      <c r="M144" s="299"/>
      <c r="N144" s="299"/>
      <c r="O144" s="299"/>
      <c r="P144" s="300"/>
    </row>
    <row r="145" spans="3:16" s="30" customFormat="1" ht="20.25" customHeight="1">
      <c r="C145" s="89"/>
      <c r="D145" s="89"/>
      <c r="E145" s="89"/>
      <c r="F145" s="89"/>
      <c r="G145" s="89"/>
      <c r="H145" s="89"/>
      <c r="I145" s="89"/>
      <c r="J145" s="89"/>
      <c r="K145" s="89"/>
      <c r="L145" s="89"/>
      <c r="M145" s="89"/>
      <c r="N145" s="89"/>
      <c r="O145" s="89"/>
      <c r="P145" s="89"/>
    </row>
    <row r="146" spans="2:16" s="30" customFormat="1" ht="49.5" customHeight="1">
      <c r="B146" s="230" t="s">
        <v>140</v>
      </c>
      <c r="C146" s="308" t="s">
        <v>132</v>
      </c>
      <c r="D146" s="309"/>
      <c r="E146" s="309"/>
      <c r="F146" s="246"/>
      <c r="G146" s="310" t="s">
        <v>314</v>
      </c>
      <c r="H146" s="310"/>
      <c r="I146" s="310"/>
      <c r="J146" s="310"/>
      <c r="K146" s="310"/>
      <c r="L146" s="310"/>
      <c r="M146" s="310"/>
      <c r="N146" s="310"/>
      <c r="O146" s="310"/>
      <c r="P146" s="311"/>
    </row>
    <row r="147" spans="3:16" s="30" customFormat="1" ht="20.25" customHeight="1">
      <c r="C147" s="312" t="s">
        <v>133</v>
      </c>
      <c r="D147" s="312"/>
      <c r="E147" s="312"/>
      <c r="F147" s="239"/>
      <c r="G147" s="309" t="s">
        <v>223</v>
      </c>
      <c r="H147" s="309"/>
      <c r="I147" s="309"/>
      <c r="J147" s="309"/>
      <c r="K147" s="309"/>
      <c r="L147" s="309"/>
      <c r="M147" s="309"/>
      <c r="N147" s="309"/>
      <c r="O147" s="309"/>
      <c r="P147" s="313"/>
    </row>
    <row r="148" spans="3:16" s="30" customFormat="1" ht="12.75">
      <c r="C148" s="314" t="s">
        <v>134</v>
      </c>
      <c r="D148" s="315"/>
      <c r="E148" s="315"/>
      <c r="F148" s="237"/>
      <c r="G148" s="247" t="s">
        <v>138</v>
      </c>
      <c r="H148" s="315" t="s">
        <v>315</v>
      </c>
      <c r="I148" s="315"/>
      <c r="J148" s="315"/>
      <c r="K148" s="315"/>
      <c r="L148" s="315"/>
      <c r="M148" s="315"/>
      <c r="N148" s="315"/>
      <c r="O148" s="315"/>
      <c r="P148" s="294"/>
    </row>
    <row r="149" spans="3:16" s="30" customFormat="1" ht="18.75" customHeight="1">
      <c r="C149" s="316"/>
      <c r="D149" s="317"/>
      <c r="E149" s="317"/>
      <c r="F149" s="244"/>
      <c r="G149" s="243" t="s">
        <v>139</v>
      </c>
      <c r="H149" s="317" t="s">
        <v>318</v>
      </c>
      <c r="I149" s="317"/>
      <c r="J149" s="317"/>
      <c r="K149" s="317"/>
      <c r="L149" s="317"/>
      <c r="M149" s="317"/>
      <c r="N149" s="317"/>
      <c r="O149" s="317"/>
      <c r="P149" s="295"/>
    </row>
    <row r="150" spans="3:16" s="30" customFormat="1" ht="20.25" customHeight="1">
      <c r="C150" s="89"/>
      <c r="D150" s="89"/>
      <c r="E150" s="89"/>
      <c r="F150" s="89"/>
      <c r="G150" s="89"/>
      <c r="H150" s="89"/>
      <c r="I150" s="89"/>
      <c r="J150" s="89"/>
      <c r="K150" s="89"/>
      <c r="L150" s="89"/>
      <c r="M150" s="89"/>
      <c r="N150" s="89"/>
      <c r="O150" s="89"/>
      <c r="P150" s="89"/>
    </row>
    <row r="151" spans="2:15" s="30" customFormat="1" ht="12.75" customHeight="1">
      <c r="B151" s="30" t="s">
        <v>46</v>
      </c>
      <c r="C151" s="230" t="s">
        <v>135</v>
      </c>
      <c r="D151" s="81"/>
      <c r="E151" s="81"/>
      <c r="F151" s="81"/>
      <c r="G151" s="89"/>
      <c r="H151" s="89"/>
      <c r="I151" s="89"/>
      <c r="J151" s="89"/>
      <c r="K151" s="89"/>
      <c r="L151" s="89"/>
      <c r="M151" s="89"/>
      <c r="N151" s="89"/>
      <c r="O151" s="89"/>
    </row>
    <row r="152" spans="3:16" s="30" customFormat="1" ht="12.75">
      <c r="C152" s="89"/>
      <c r="D152" s="89"/>
      <c r="E152" s="89"/>
      <c r="F152" s="89"/>
      <c r="G152" s="89"/>
      <c r="H152" s="89"/>
      <c r="I152" s="89"/>
      <c r="J152" s="89"/>
      <c r="K152" s="89"/>
      <c r="L152" s="89"/>
      <c r="M152" s="89"/>
      <c r="N152" s="89"/>
      <c r="O152" s="89"/>
      <c r="P152" s="89"/>
    </row>
    <row r="153" spans="2:16" s="30" customFormat="1" ht="77.25" customHeight="1">
      <c r="B153" s="230" t="s">
        <v>138</v>
      </c>
      <c r="C153" s="354" t="s">
        <v>132</v>
      </c>
      <c r="D153" s="354"/>
      <c r="E153" s="354"/>
      <c r="F153" s="246"/>
      <c r="G153" s="310" t="s">
        <v>222</v>
      </c>
      <c r="H153" s="310"/>
      <c r="I153" s="310"/>
      <c r="J153" s="310"/>
      <c r="K153" s="310"/>
      <c r="L153" s="310"/>
      <c r="M153" s="310"/>
      <c r="N153" s="310"/>
      <c r="O153" s="310"/>
      <c r="P153" s="311"/>
    </row>
    <row r="154" spans="3:16" s="30" customFormat="1" ht="19.5" customHeight="1">
      <c r="C154" s="354" t="s">
        <v>133</v>
      </c>
      <c r="D154" s="354"/>
      <c r="E154" s="354"/>
      <c r="F154" s="246"/>
      <c r="G154" s="309" t="s">
        <v>223</v>
      </c>
      <c r="H154" s="309"/>
      <c r="I154" s="309"/>
      <c r="J154" s="309"/>
      <c r="K154" s="309"/>
      <c r="L154" s="309"/>
      <c r="M154" s="309"/>
      <c r="N154" s="309"/>
      <c r="O154" s="309"/>
      <c r="P154" s="313"/>
    </row>
    <row r="155" spans="3:16" s="30" customFormat="1" ht="45.75" customHeight="1">
      <c r="C155" s="354" t="s">
        <v>134</v>
      </c>
      <c r="D155" s="354"/>
      <c r="E155" s="354"/>
      <c r="F155" s="246"/>
      <c r="G155" s="310" t="s">
        <v>297</v>
      </c>
      <c r="H155" s="310"/>
      <c r="I155" s="310"/>
      <c r="J155" s="310"/>
      <c r="K155" s="310"/>
      <c r="L155" s="310"/>
      <c r="M155" s="310"/>
      <c r="N155" s="310"/>
      <c r="O155" s="310"/>
      <c r="P155" s="311"/>
    </row>
    <row r="156" spans="3:16" s="30" customFormat="1" ht="12.75">
      <c r="C156" s="89"/>
      <c r="D156" s="89"/>
      <c r="E156" s="118"/>
      <c r="F156" s="119"/>
      <c r="G156" s="119"/>
      <c r="H156" s="119"/>
      <c r="I156" s="119"/>
      <c r="J156" s="119"/>
      <c r="K156" s="119"/>
      <c r="L156" s="119"/>
      <c r="M156" s="119"/>
      <c r="N156" s="119"/>
      <c r="O156" s="119"/>
      <c r="P156" s="119"/>
    </row>
    <row r="157" spans="3:16" s="30" customFormat="1" ht="12.75">
      <c r="C157" s="89"/>
      <c r="D157" s="89"/>
      <c r="E157" s="118"/>
      <c r="F157" s="119"/>
      <c r="G157" s="119"/>
      <c r="H157" s="119"/>
      <c r="I157" s="119"/>
      <c r="J157" s="119"/>
      <c r="K157" s="119"/>
      <c r="L157" s="119"/>
      <c r="M157" s="119"/>
      <c r="N157" s="119"/>
      <c r="O157" s="119"/>
      <c r="P157" s="119"/>
    </row>
    <row r="158" spans="1:5" ht="12.75">
      <c r="A158" s="4" t="s">
        <v>51</v>
      </c>
      <c r="B158" s="4"/>
      <c r="C158" s="4" t="s">
        <v>235</v>
      </c>
      <c r="D158" s="4"/>
      <c r="E158" s="4"/>
    </row>
    <row r="160" spans="3:16" s="30" customFormat="1" ht="23.25" customHeight="1">
      <c r="C160" s="329" t="s">
        <v>346</v>
      </c>
      <c r="D160" s="329"/>
      <c r="E160" s="329"/>
      <c r="F160" s="329"/>
      <c r="G160" s="329"/>
      <c r="H160" s="329"/>
      <c r="I160" s="329"/>
      <c r="J160" s="329"/>
      <c r="K160" s="329"/>
      <c r="L160" s="329"/>
      <c r="M160" s="329"/>
      <c r="N160" s="329"/>
      <c r="O160" s="329"/>
      <c r="P160" s="329"/>
    </row>
    <row r="161" spans="3:16" s="30" customFormat="1" ht="35.25" customHeight="1">
      <c r="C161" s="81" t="s">
        <v>138</v>
      </c>
      <c r="D161" s="81"/>
      <c r="E161" s="339" t="s">
        <v>298</v>
      </c>
      <c r="F161" s="339"/>
      <c r="G161" s="339"/>
      <c r="H161" s="339"/>
      <c r="I161" s="339"/>
      <c r="J161" s="339"/>
      <c r="K161" s="339"/>
      <c r="L161" s="339"/>
      <c r="M161" s="339"/>
      <c r="N161" s="339"/>
      <c r="O161" s="339"/>
      <c r="P161" s="339"/>
    </row>
    <row r="162" spans="3:16" s="30" customFormat="1" ht="33" customHeight="1">
      <c r="C162" s="81" t="s">
        <v>139</v>
      </c>
      <c r="D162" s="81"/>
      <c r="E162" s="339" t="s">
        <v>299</v>
      </c>
      <c r="F162" s="339"/>
      <c r="G162" s="339"/>
      <c r="H162" s="339"/>
      <c r="I162" s="339"/>
      <c r="J162" s="339"/>
      <c r="K162" s="339"/>
      <c r="L162" s="339"/>
      <c r="M162" s="339"/>
      <c r="N162" s="339"/>
      <c r="O162" s="339"/>
      <c r="P162" s="339"/>
    </row>
    <row r="163" spans="3:16" s="30" customFormat="1" ht="33" customHeight="1">
      <c r="C163" s="81" t="s">
        <v>140</v>
      </c>
      <c r="D163" s="81"/>
      <c r="E163" s="339" t="s">
        <v>300</v>
      </c>
      <c r="F163" s="339"/>
      <c r="G163" s="339"/>
      <c r="H163" s="339"/>
      <c r="I163" s="339"/>
      <c r="J163" s="339"/>
      <c r="K163" s="339"/>
      <c r="L163" s="339"/>
      <c r="M163" s="339"/>
      <c r="N163" s="339"/>
      <c r="O163" s="339"/>
      <c r="P163" s="339"/>
    </row>
    <row r="164" spans="3:16" s="30" customFormat="1" ht="33" customHeight="1">
      <c r="C164" s="81" t="s">
        <v>141</v>
      </c>
      <c r="D164" s="81"/>
      <c r="E164" s="339" t="s">
        <v>301</v>
      </c>
      <c r="F164" s="339"/>
      <c r="G164" s="339"/>
      <c r="H164" s="339"/>
      <c r="I164" s="339"/>
      <c r="J164" s="339"/>
      <c r="K164" s="339"/>
      <c r="L164" s="339"/>
      <c r="M164" s="339"/>
      <c r="N164" s="339"/>
      <c r="O164" s="339"/>
      <c r="P164" s="339"/>
    </row>
    <row r="165" spans="3:16" s="30" customFormat="1" ht="33" customHeight="1">
      <c r="C165" s="81" t="s">
        <v>142</v>
      </c>
      <c r="D165" s="81"/>
      <c r="E165" s="339" t="s">
        <v>302</v>
      </c>
      <c r="F165" s="339"/>
      <c r="G165" s="339"/>
      <c r="H165" s="339"/>
      <c r="I165" s="339"/>
      <c r="J165" s="339"/>
      <c r="K165" s="339"/>
      <c r="L165" s="339"/>
      <c r="M165" s="339"/>
      <c r="N165" s="339"/>
      <c r="O165" s="339"/>
      <c r="P165" s="339"/>
    </row>
    <row r="166" spans="3:16" s="30" customFormat="1" ht="33" customHeight="1">
      <c r="C166" s="81" t="s">
        <v>303</v>
      </c>
      <c r="D166" s="81"/>
      <c r="E166" s="339" t="s">
        <v>304</v>
      </c>
      <c r="F166" s="339"/>
      <c r="G166" s="339"/>
      <c r="H166" s="339"/>
      <c r="I166" s="339"/>
      <c r="J166" s="339"/>
      <c r="K166" s="339"/>
      <c r="L166" s="339"/>
      <c r="M166" s="339"/>
      <c r="N166" s="339"/>
      <c r="O166" s="339"/>
      <c r="P166" s="339"/>
    </row>
    <row r="167" spans="3:16" s="30" customFormat="1" ht="33" customHeight="1">
      <c r="C167" s="81" t="s">
        <v>306</v>
      </c>
      <c r="D167" s="81"/>
      <c r="E167" s="339" t="s">
        <v>305</v>
      </c>
      <c r="F167" s="339"/>
      <c r="G167" s="339"/>
      <c r="H167" s="339"/>
      <c r="I167" s="339"/>
      <c r="J167" s="339"/>
      <c r="K167" s="339"/>
      <c r="L167" s="339"/>
      <c r="M167" s="339"/>
      <c r="N167" s="339"/>
      <c r="O167" s="339"/>
      <c r="P167" s="339"/>
    </row>
    <row r="168" spans="3:16" s="30" customFormat="1" ht="33" customHeight="1">
      <c r="C168" s="81" t="s">
        <v>307</v>
      </c>
      <c r="D168" s="81"/>
      <c r="E168" s="339" t="s">
        <v>340</v>
      </c>
      <c r="F168" s="339"/>
      <c r="G168" s="339"/>
      <c r="H168" s="339"/>
      <c r="I168" s="339"/>
      <c r="J168" s="339"/>
      <c r="K168" s="339"/>
      <c r="L168" s="339"/>
      <c r="M168" s="339"/>
      <c r="N168" s="339"/>
      <c r="O168" s="339"/>
      <c r="P168" s="339"/>
    </row>
    <row r="169" spans="3:16" s="30" customFormat="1" ht="12.75">
      <c r="C169" s="81"/>
      <c r="D169" s="81"/>
      <c r="E169" s="89"/>
      <c r="F169" s="89"/>
      <c r="G169" s="89"/>
      <c r="H169" s="89"/>
      <c r="I169" s="89"/>
      <c r="J169" s="89"/>
      <c r="K169" s="89"/>
      <c r="L169" s="89"/>
      <c r="M169" s="89"/>
      <c r="N169" s="89"/>
      <c r="O169" s="89"/>
      <c r="P169" s="89"/>
    </row>
    <row r="170" spans="3:16" s="30" customFormat="1" ht="63.75" customHeight="1">
      <c r="C170" s="329" t="s">
        <v>266</v>
      </c>
      <c r="D170" s="329"/>
      <c r="E170" s="329"/>
      <c r="F170" s="329"/>
      <c r="G170" s="329"/>
      <c r="H170" s="329"/>
      <c r="I170" s="329"/>
      <c r="J170" s="329"/>
      <c r="K170" s="329"/>
      <c r="L170" s="329"/>
      <c r="M170" s="329"/>
      <c r="N170" s="329"/>
      <c r="O170" s="329"/>
      <c r="P170" s="329"/>
    </row>
    <row r="173" spans="1:4" s="30" customFormat="1" ht="12.75">
      <c r="A173" s="29" t="s">
        <v>53</v>
      </c>
      <c r="C173" s="29" t="s">
        <v>57</v>
      </c>
      <c r="D173" s="29"/>
    </row>
    <row r="174" spans="1:4" s="30" customFormat="1" ht="10.5" customHeight="1">
      <c r="A174" s="29"/>
      <c r="C174" s="29"/>
      <c r="D174" s="29"/>
    </row>
    <row r="175" spans="1:3" s="30" customFormat="1" ht="12.75">
      <c r="A175" s="29"/>
      <c r="C175" s="30" t="str">
        <f>"Group borrowings and debt securities as at "&amp;TEXT(Sheet1!B8,"dd mmmm yyyy")&amp;" are as follows:"</f>
        <v>Group borrowings and debt securities as at 31 March 2002 are as follows:</v>
      </c>
    </row>
    <row r="176" spans="1:16" s="30" customFormat="1" ht="12.75">
      <c r="A176" s="29"/>
      <c r="P176" s="156" t="s">
        <v>16</v>
      </c>
    </row>
    <row r="177" spans="1:16" s="30" customFormat="1" ht="12.75">
      <c r="A177" s="29"/>
      <c r="P177" s="156"/>
    </row>
    <row r="178" spans="1:16" s="30" customFormat="1" ht="12.75">
      <c r="A178" s="29"/>
      <c r="C178" s="30" t="s">
        <v>44</v>
      </c>
      <c r="E178" s="30" t="s">
        <v>153</v>
      </c>
      <c r="P178" s="156"/>
    </row>
    <row r="179" spans="1:16" s="30" customFormat="1" ht="12.75">
      <c r="A179" s="29"/>
      <c r="E179" s="30" t="s">
        <v>58</v>
      </c>
      <c r="P179" s="156"/>
    </row>
    <row r="180" spans="1:16" s="30" customFormat="1" ht="12.75">
      <c r="A180" s="29"/>
      <c r="E180" s="263" t="s">
        <v>122</v>
      </c>
      <c r="P180" s="264">
        <v>16108</v>
      </c>
    </row>
    <row r="181" spans="1:16" s="30" customFormat="1" ht="12.75">
      <c r="A181" s="29"/>
      <c r="E181" s="263"/>
      <c r="P181" s="264"/>
    </row>
    <row r="182" spans="1:16" s="30" customFormat="1" ht="12.75">
      <c r="A182" s="29"/>
      <c r="E182" s="30" t="s">
        <v>59</v>
      </c>
      <c r="P182" s="156"/>
    </row>
    <row r="183" spans="1:16" s="30" customFormat="1" ht="12.75">
      <c r="A183" s="29"/>
      <c r="E183" s="263" t="s">
        <v>122</v>
      </c>
      <c r="P183" s="265">
        <v>4376</v>
      </c>
    </row>
    <row r="184" spans="1:16" s="30" customFormat="1" ht="12.75">
      <c r="A184" s="29"/>
      <c r="N184" s="266" t="s">
        <v>179</v>
      </c>
      <c r="P184" s="267">
        <f>SUM(P180:P183)</f>
        <v>20484</v>
      </c>
    </row>
    <row r="185" spans="1:16" s="30" customFormat="1" ht="12.75">
      <c r="A185" s="29"/>
      <c r="P185" s="264"/>
    </row>
    <row r="186" spans="3:16" s="30" customFormat="1" ht="12.75">
      <c r="C186" s="30" t="s">
        <v>46</v>
      </c>
      <c r="E186" s="30" t="s">
        <v>154</v>
      </c>
      <c r="P186" s="31"/>
    </row>
    <row r="187" s="30" customFormat="1" ht="6" customHeight="1">
      <c r="P187" s="31"/>
    </row>
    <row r="188" spans="5:16" s="30" customFormat="1" ht="12.75">
      <c r="E188" s="30" t="s">
        <v>58</v>
      </c>
      <c r="P188" s="31" t="s">
        <v>124</v>
      </c>
    </row>
    <row r="189" spans="5:16" s="30" customFormat="1" ht="12.75">
      <c r="E189" s="263" t="s">
        <v>122</v>
      </c>
      <c r="P189" s="31">
        <v>43983</v>
      </c>
    </row>
    <row r="190" spans="5:16" s="30" customFormat="1" ht="12.75">
      <c r="E190" s="263" t="s">
        <v>325</v>
      </c>
      <c r="P190" s="87">
        <v>31929</v>
      </c>
    </row>
    <row r="191" spans="5:16" s="30" customFormat="1" ht="12.75">
      <c r="E191" s="263" t="s">
        <v>326</v>
      </c>
      <c r="P191" s="84">
        <v>25333</v>
      </c>
    </row>
    <row r="192" s="30" customFormat="1" ht="12.75">
      <c r="P192" s="31">
        <f>SUM(P189:P191)</f>
        <v>101245</v>
      </c>
    </row>
    <row r="193" spans="5:16" s="30" customFormat="1" ht="12.75">
      <c r="E193" s="30" t="s">
        <v>59</v>
      </c>
      <c r="P193" s="31"/>
    </row>
    <row r="194" spans="5:16" s="30" customFormat="1" ht="12.75">
      <c r="E194" s="263" t="s">
        <v>122</v>
      </c>
      <c r="P194" s="87">
        <v>683000</v>
      </c>
    </row>
    <row r="195" s="30" customFormat="1" ht="9" customHeight="1"/>
    <row r="196" spans="14:18" s="30" customFormat="1" ht="12.75">
      <c r="N196" s="266" t="s">
        <v>116</v>
      </c>
      <c r="O196" s="266"/>
      <c r="P196" s="268">
        <f>P192+P194</f>
        <v>784245</v>
      </c>
      <c r="R196" s="269"/>
    </row>
    <row r="197" s="30" customFormat="1" ht="5.25" customHeight="1"/>
    <row r="198" spans="3:5" s="30" customFormat="1" ht="12.75">
      <c r="C198" s="30" t="s">
        <v>178</v>
      </c>
      <c r="E198" s="30" t="s">
        <v>161</v>
      </c>
    </row>
    <row r="199" s="30" customFormat="1" ht="6" customHeight="1"/>
    <row r="200" spans="5:16" s="30" customFormat="1" ht="12.75">
      <c r="E200" s="30" t="s">
        <v>58</v>
      </c>
      <c r="P200" s="31"/>
    </row>
    <row r="201" spans="5:16" s="30" customFormat="1" ht="12.75">
      <c r="E201" s="263" t="s">
        <v>122</v>
      </c>
      <c r="P201" s="31">
        <v>395752</v>
      </c>
    </row>
    <row r="202" spans="5:16" s="30" customFormat="1" ht="12.75">
      <c r="E202" s="263" t="s">
        <v>263</v>
      </c>
      <c r="P202" s="31">
        <v>12664</v>
      </c>
    </row>
    <row r="203" spans="5:16" s="30" customFormat="1" ht="12.75">
      <c r="E203" s="263" t="s">
        <v>123</v>
      </c>
      <c r="P203" s="84">
        <v>41199</v>
      </c>
    </row>
    <row r="204" s="30" customFormat="1" ht="12.75">
      <c r="P204" s="31">
        <f>SUM(P201:P203)</f>
        <v>449615</v>
      </c>
    </row>
    <row r="205" spans="5:16" s="30" customFormat="1" ht="12.75">
      <c r="E205" s="30" t="s">
        <v>59</v>
      </c>
      <c r="P205" s="31"/>
    </row>
    <row r="206" spans="5:16" s="30" customFormat="1" ht="12.75">
      <c r="E206" s="263" t="s">
        <v>122</v>
      </c>
      <c r="P206" s="31">
        <v>45000</v>
      </c>
    </row>
    <row r="207" spans="14:16" s="30" customFormat="1" ht="12.75">
      <c r="N207" s="266" t="s">
        <v>117</v>
      </c>
      <c r="O207" s="266"/>
      <c r="P207" s="268">
        <f>P204+P206</f>
        <v>494615</v>
      </c>
    </row>
    <row r="208" spans="5:16" s="129" customFormat="1" ht="14.25" customHeight="1">
      <c r="E208" s="270"/>
      <c r="P208" s="87"/>
    </row>
    <row r="209" spans="14:16" s="30" customFormat="1" ht="13.5" thickBot="1">
      <c r="N209" s="266" t="s">
        <v>118</v>
      </c>
      <c r="O209" s="266"/>
      <c r="P209" s="88">
        <f>P196+P207+P184</f>
        <v>1299344</v>
      </c>
    </row>
    <row r="210" ht="12.75">
      <c r="P210" s="87"/>
    </row>
    <row r="211" ht="12.75">
      <c r="P211" s="87"/>
    </row>
    <row r="212" spans="1:16" ht="12.75">
      <c r="A212" s="4" t="s">
        <v>55</v>
      </c>
      <c r="B212" s="4"/>
      <c r="C212" s="4" t="s">
        <v>61</v>
      </c>
      <c r="D212" s="4"/>
      <c r="E212" s="4"/>
      <c r="P212" s="9"/>
    </row>
    <row r="213" ht="12.75">
      <c r="P213" s="9"/>
    </row>
    <row r="214" spans="3:16" s="30" customFormat="1" ht="30.75" customHeight="1">
      <c r="C214" s="329" t="s">
        <v>200</v>
      </c>
      <c r="D214" s="329"/>
      <c r="E214" s="329"/>
      <c r="F214" s="329"/>
      <c r="G214" s="329"/>
      <c r="H214" s="329"/>
      <c r="I214" s="329"/>
      <c r="J214" s="329"/>
      <c r="K214" s="329"/>
      <c r="L214" s="329"/>
      <c r="M214" s="329"/>
      <c r="N214" s="329"/>
      <c r="O214" s="329"/>
      <c r="P214" s="329"/>
    </row>
    <row r="215" spans="3:16" s="30" customFormat="1" ht="60" customHeight="1">
      <c r="C215" s="81"/>
      <c r="D215" s="81"/>
      <c r="E215" s="81"/>
      <c r="F215" s="81"/>
      <c r="G215" s="81"/>
      <c r="H215" s="81"/>
      <c r="I215" s="81"/>
      <c r="J215" s="81"/>
      <c r="K215" s="81"/>
      <c r="L215" s="130" t="s">
        <v>236</v>
      </c>
      <c r="N215" s="42" t="s">
        <v>28</v>
      </c>
      <c r="P215" s="42" t="s">
        <v>201</v>
      </c>
    </row>
    <row r="216" spans="3:16" s="30" customFormat="1" ht="12.75">
      <c r="C216" s="81"/>
      <c r="D216" s="81"/>
      <c r="E216" s="81"/>
      <c r="F216" s="81"/>
      <c r="G216" s="81"/>
      <c r="H216" s="81"/>
      <c r="I216" s="81"/>
      <c r="J216" s="81"/>
      <c r="K216" s="81"/>
      <c r="L216" s="131">
        <v>37390</v>
      </c>
      <c r="M216" s="60">
        <v>36433</v>
      </c>
      <c r="N216" s="60">
        <v>37072</v>
      </c>
      <c r="P216" s="60"/>
    </row>
    <row r="217" spans="3:16" s="30" customFormat="1" ht="12.75">
      <c r="C217" s="81"/>
      <c r="D217" s="81"/>
      <c r="E217" s="81"/>
      <c r="F217" s="81"/>
      <c r="G217" s="81"/>
      <c r="H217" s="81"/>
      <c r="I217" s="81"/>
      <c r="J217" s="81"/>
      <c r="K217" s="81"/>
      <c r="L217" s="132" t="s">
        <v>16</v>
      </c>
      <c r="M217" s="43" t="s">
        <v>16</v>
      </c>
      <c r="N217" s="43" t="s">
        <v>16</v>
      </c>
      <c r="P217" s="43" t="s">
        <v>16</v>
      </c>
    </row>
    <row r="218" spans="3:16" s="30" customFormat="1" ht="12.75">
      <c r="C218" s="81"/>
      <c r="D218" s="81"/>
      <c r="E218" s="81"/>
      <c r="F218" s="81"/>
      <c r="G218" s="81"/>
      <c r="H218" s="81"/>
      <c r="I218" s="81"/>
      <c r="J218" s="81"/>
      <c r="K218" s="81"/>
      <c r="L218" s="81"/>
      <c r="M218" s="81"/>
      <c r="N218" s="81"/>
      <c r="O218" s="81"/>
      <c r="P218" s="81"/>
    </row>
    <row r="219" spans="16:18" s="30" customFormat="1" ht="12.75">
      <c r="P219" s="178"/>
      <c r="R219" s="129"/>
    </row>
    <row r="220" spans="3:18" s="30" customFormat="1" ht="12.75">
      <c r="C220" s="30" t="s">
        <v>275</v>
      </c>
      <c r="L220" s="162">
        <v>3893</v>
      </c>
      <c r="N220" s="31">
        <v>2378</v>
      </c>
      <c r="P220" s="31">
        <f>L220-N220</f>
        <v>1515</v>
      </c>
      <c r="R220" s="87"/>
    </row>
    <row r="221" spans="3:18" s="30" customFormat="1" ht="12.75">
      <c r="C221" s="30" t="s">
        <v>119</v>
      </c>
      <c r="L221" s="162">
        <v>7870</v>
      </c>
      <c r="N221" s="31">
        <v>975</v>
      </c>
      <c r="P221" s="31">
        <f>L221-N221</f>
        <v>6895</v>
      </c>
      <c r="R221" s="87"/>
    </row>
    <row r="222" spans="3:18" s="30" customFormat="1" ht="12.75">
      <c r="C222" s="30" t="s">
        <v>62</v>
      </c>
      <c r="L222" s="162">
        <v>18194</v>
      </c>
      <c r="N222" s="31">
        <v>7063</v>
      </c>
      <c r="P222" s="31">
        <f>L222-N222</f>
        <v>11131</v>
      </c>
      <c r="R222" s="87"/>
    </row>
    <row r="223" spans="12:18" s="30" customFormat="1" ht="13.5" thickBot="1">
      <c r="L223" s="172">
        <f>SUM(L220:L222)</f>
        <v>29957</v>
      </c>
      <c r="N223" s="88">
        <f>SUM(N220:N222)</f>
        <v>10416</v>
      </c>
      <c r="P223" s="88">
        <f>SUM(P220:P222)</f>
        <v>19541</v>
      </c>
      <c r="R223" s="87"/>
    </row>
    <row r="224" spans="16:18" ht="12.75">
      <c r="P224" s="9"/>
      <c r="R224" s="3"/>
    </row>
    <row r="225" ht="12.75">
      <c r="P225" s="9"/>
    </row>
    <row r="226" spans="1:16" ht="12.75">
      <c r="A226" s="29" t="s">
        <v>56</v>
      </c>
      <c r="B226" s="29"/>
      <c r="C226" s="29" t="s">
        <v>64</v>
      </c>
      <c r="D226" s="29"/>
      <c r="E226" s="29"/>
      <c r="F226" s="30"/>
      <c r="G226" s="30"/>
      <c r="H226" s="30"/>
      <c r="P226" s="9"/>
    </row>
    <row r="227" ht="12.75">
      <c r="P227" s="9"/>
    </row>
    <row r="228" spans="3:16" s="30" customFormat="1" ht="12.75">
      <c r="C228" s="30" t="s">
        <v>316</v>
      </c>
      <c r="P228" s="31"/>
    </row>
    <row r="229" s="30" customFormat="1" ht="12.75">
      <c r="P229" s="31"/>
    </row>
    <row r="230" spans="3:16" s="30" customFormat="1" ht="12.75" customHeight="1">
      <c r="C230" s="256" t="s">
        <v>268</v>
      </c>
      <c r="D230" s="81"/>
      <c r="E230" s="81"/>
      <c r="F230" s="81"/>
      <c r="G230" s="81"/>
      <c r="H230" s="81"/>
      <c r="I230" s="81"/>
      <c r="J230" s="81"/>
      <c r="K230" s="81"/>
      <c r="L230" s="81"/>
      <c r="M230" s="81"/>
      <c r="N230" s="81"/>
      <c r="O230" s="81"/>
      <c r="P230" s="81"/>
    </row>
    <row r="231" spans="13:16" s="30" customFormat="1" ht="12.75">
      <c r="M231" s="129"/>
      <c r="N231" s="129"/>
      <c r="P231" s="31"/>
    </row>
    <row r="232" spans="3:16" s="30" customFormat="1" ht="12.75">
      <c r="C232" s="350" t="s">
        <v>244</v>
      </c>
      <c r="D232" s="350"/>
      <c r="E232" s="350"/>
      <c r="F232" s="350"/>
      <c r="G232" s="342" t="s">
        <v>245</v>
      </c>
      <c r="H232" s="342"/>
      <c r="I232" s="342" t="s">
        <v>269</v>
      </c>
      <c r="J232" s="342"/>
      <c r="K232" s="342" t="s">
        <v>270</v>
      </c>
      <c r="L232" s="342"/>
      <c r="M232" s="343"/>
      <c r="N232" s="343"/>
      <c r="P232" s="31"/>
    </row>
    <row r="233" spans="3:16" s="30" customFormat="1" ht="12.75">
      <c r="C233" s="350"/>
      <c r="D233" s="350"/>
      <c r="E233" s="350"/>
      <c r="F233" s="350"/>
      <c r="G233" s="352" t="s">
        <v>246</v>
      </c>
      <c r="H233" s="352"/>
      <c r="I233" s="352" t="s">
        <v>248</v>
      </c>
      <c r="J233" s="352"/>
      <c r="K233" s="352" t="s">
        <v>248</v>
      </c>
      <c r="L233" s="352"/>
      <c r="M233" s="343"/>
      <c r="N233" s="343"/>
      <c r="P233" s="31"/>
    </row>
    <row r="234" spans="3:16" s="30" customFormat="1" ht="12.75">
      <c r="C234" s="350"/>
      <c r="D234" s="350"/>
      <c r="E234" s="350"/>
      <c r="F234" s="350"/>
      <c r="G234" s="341" t="s">
        <v>247</v>
      </c>
      <c r="H234" s="341"/>
      <c r="I234" s="341" t="s">
        <v>247</v>
      </c>
      <c r="J234" s="341"/>
      <c r="K234" s="341" t="s">
        <v>247</v>
      </c>
      <c r="L234" s="341"/>
      <c r="M234" s="343"/>
      <c r="N234" s="343"/>
      <c r="P234" s="31"/>
    </row>
    <row r="235" spans="3:16" s="30" customFormat="1" ht="12.75">
      <c r="C235" s="351" t="s">
        <v>249</v>
      </c>
      <c r="D235" s="351"/>
      <c r="E235" s="351"/>
      <c r="F235" s="351"/>
      <c r="G235" s="361">
        <v>6665</v>
      </c>
      <c r="H235" s="362"/>
      <c r="I235" s="366" t="s">
        <v>271</v>
      </c>
      <c r="J235" s="367"/>
      <c r="K235" s="366">
        <v>6665</v>
      </c>
      <c r="L235" s="367"/>
      <c r="M235" s="363"/>
      <c r="N235" s="363"/>
      <c r="P235" s="31"/>
    </row>
    <row r="236" spans="13:16" s="30" customFormat="1" ht="12.75">
      <c r="M236" s="129"/>
      <c r="N236" s="129"/>
      <c r="P236" s="31"/>
    </row>
    <row r="237" spans="3:16" s="30" customFormat="1" ht="39" customHeight="1">
      <c r="C237" s="329" t="s">
        <v>256</v>
      </c>
      <c r="D237" s="329"/>
      <c r="E237" s="329"/>
      <c r="F237" s="329"/>
      <c r="G237" s="329"/>
      <c r="H237" s="329"/>
      <c r="I237" s="329"/>
      <c r="J237" s="329"/>
      <c r="K237" s="329"/>
      <c r="L237" s="329"/>
      <c r="M237" s="329"/>
      <c r="N237" s="329"/>
      <c r="O237" s="329"/>
      <c r="P237" s="329"/>
    </row>
    <row r="238" s="30" customFormat="1" ht="12.75">
      <c r="P238" s="31"/>
    </row>
    <row r="239" spans="3:16" s="30" customFormat="1" ht="27" customHeight="1">
      <c r="C239" s="329" t="s">
        <v>257</v>
      </c>
      <c r="D239" s="329"/>
      <c r="E239" s="329"/>
      <c r="F239" s="329"/>
      <c r="G239" s="329"/>
      <c r="H239" s="329"/>
      <c r="I239" s="329"/>
      <c r="J239" s="329"/>
      <c r="K239" s="329"/>
      <c r="L239" s="329"/>
      <c r="M239" s="329"/>
      <c r="N239" s="329"/>
      <c r="O239" s="329"/>
      <c r="P239" s="329"/>
    </row>
    <row r="240" spans="3:16" s="30" customFormat="1" ht="9.75" customHeight="1">
      <c r="C240" s="329"/>
      <c r="D240" s="329"/>
      <c r="E240" s="329"/>
      <c r="F240" s="329"/>
      <c r="G240" s="329"/>
      <c r="H240" s="329"/>
      <c r="I240" s="329"/>
      <c r="J240" s="329"/>
      <c r="K240" s="329"/>
      <c r="L240" s="329"/>
      <c r="M240" s="329"/>
      <c r="N240" s="329"/>
      <c r="O240" s="329"/>
      <c r="P240" s="329"/>
    </row>
    <row r="241" spans="3:16" s="30" customFormat="1" ht="5.25" customHeight="1">
      <c r="C241" s="81"/>
      <c r="D241" s="81"/>
      <c r="E241" s="81"/>
      <c r="F241" s="81"/>
      <c r="G241" s="81"/>
      <c r="H241" s="81"/>
      <c r="I241" s="81"/>
      <c r="J241" s="81"/>
      <c r="K241" s="81"/>
      <c r="L241" s="81"/>
      <c r="M241" s="81"/>
      <c r="N241" s="81"/>
      <c r="O241" s="81"/>
      <c r="P241" s="81"/>
    </row>
    <row r="242" spans="3:16" s="30" customFormat="1" ht="24.75" customHeight="1">
      <c r="C242" s="329" t="s">
        <v>255</v>
      </c>
      <c r="D242" s="329"/>
      <c r="E242" s="329"/>
      <c r="F242" s="329"/>
      <c r="G242" s="329"/>
      <c r="H242" s="329"/>
      <c r="I242" s="329"/>
      <c r="J242" s="329"/>
      <c r="K242" s="329"/>
      <c r="L242" s="329"/>
      <c r="M242" s="329"/>
      <c r="N242" s="329"/>
      <c r="O242" s="329"/>
      <c r="P242" s="329"/>
    </row>
    <row r="243" spans="3:16" s="30" customFormat="1" ht="9" customHeight="1">
      <c r="C243" s="81"/>
      <c r="D243" s="81"/>
      <c r="E243" s="81"/>
      <c r="F243" s="81"/>
      <c r="G243" s="81"/>
      <c r="H243" s="81"/>
      <c r="I243" s="81"/>
      <c r="J243" s="81"/>
      <c r="K243" s="81"/>
      <c r="L243" s="81"/>
      <c r="M243" s="81"/>
      <c r="N243" s="81"/>
      <c r="O243" s="81"/>
      <c r="P243" s="81"/>
    </row>
    <row r="244" spans="3:16" s="30" customFormat="1" ht="13.5">
      <c r="C244" s="353" t="s">
        <v>250</v>
      </c>
      <c r="D244" s="353"/>
      <c r="E244" s="353"/>
      <c r="F244" s="353"/>
      <c r="G244" s="353"/>
      <c r="H244" s="353"/>
      <c r="I244" s="353"/>
      <c r="J244" s="353"/>
      <c r="K244" s="353"/>
      <c r="L244" s="353"/>
      <c r="M244" s="353"/>
      <c r="N244" s="353"/>
      <c r="O244" s="353"/>
      <c r="P244" s="353"/>
    </row>
    <row r="245" spans="3:16" s="30" customFormat="1" ht="12.75">
      <c r="C245" s="81"/>
      <c r="D245" s="81"/>
      <c r="E245" s="81"/>
      <c r="F245" s="81"/>
      <c r="G245" s="81"/>
      <c r="H245" s="81"/>
      <c r="I245" s="81"/>
      <c r="J245" s="81"/>
      <c r="K245" s="81"/>
      <c r="L245" s="81"/>
      <c r="M245" s="81"/>
      <c r="N245" s="81"/>
      <c r="O245" s="81"/>
      <c r="P245" s="81"/>
    </row>
    <row r="246" spans="3:16" s="30" customFormat="1" ht="36.75" customHeight="1">
      <c r="C246" s="329" t="s">
        <v>267</v>
      </c>
      <c r="D246" s="329"/>
      <c r="E246" s="329"/>
      <c r="F246" s="329"/>
      <c r="G246" s="329"/>
      <c r="H246" s="329"/>
      <c r="I246" s="329"/>
      <c r="J246" s="329"/>
      <c r="K246" s="329"/>
      <c r="L246" s="329"/>
      <c r="M246" s="329"/>
      <c r="N246" s="329"/>
      <c r="O246" s="329"/>
      <c r="P246" s="329"/>
    </row>
    <row r="247" spans="3:16" ht="12.75">
      <c r="C247" s="28"/>
      <c r="D247" s="28"/>
      <c r="E247" s="28"/>
      <c r="F247" s="28"/>
      <c r="G247" s="28"/>
      <c r="H247" s="28"/>
      <c r="I247" s="28"/>
      <c r="J247" s="28"/>
      <c r="K247" s="28"/>
      <c r="L247" s="28"/>
      <c r="M247" s="28"/>
      <c r="N247" s="28"/>
      <c r="O247" s="28"/>
      <c r="P247" s="28"/>
    </row>
    <row r="248" spans="3:16" ht="12.75">
      <c r="C248" s="28"/>
      <c r="D248" s="28"/>
      <c r="E248" s="28"/>
      <c r="F248" s="28"/>
      <c r="G248" s="28"/>
      <c r="H248" s="28"/>
      <c r="I248" s="28"/>
      <c r="J248" s="28"/>
      <c r="K248" s="28"/>
      <c r="L248" s="28"/>
      <c r="M248" s="28"/>
      <c r="N248" s="28"/>
      <c r="O248" s="28"/>
      <c r="P248" s="28"/>
    </row>
    <row r="249" spans="1:16" s="30" customFormat="1" ht="12.75">
      <c r="A249" s="29" t="s">
        <v>60</v>
      </c>
      <c r="B249" s="29"/>
      <c r="C249" s="29" t="s">
        <v>66</v>
      </c>
      <c r="D249" s="29"/>
      <c r="E249" s="29"/>
      <c r="P249" s="31"/>
    </row>
    <row r="250" s="30" customFormat="1" ht="12.75">
      <c r="P250" s="31"/>
    </row>
    <row r="251" spans="3:16" s="30" customFormat="1" ht="56.25" customHeight="1">
      <c r="C251" s="329" t="s">
        <v>175</v>
      </c>
      <c r="D251" s="329"/>
      <c r="E251" s="329"/>
      <c r="F251" s="329"/>
      <c r="G251" s="329"/>
      <c r="H251" s="329"/>
      <c r="I251" s="329"/>
      <c r="J251" s="329"/>
      <c r="K251" s="329"/>
      <c r="L251" s="329"/>
      <c r="M251" s="329"/>
      <c r="N251" s="329"/>
      <c r="O251" s="329"/>
      <c r="P251" s="329"/>
    </row>
    <row r="252" spans="3:16" s="30" customFormat="1" ht="12.75">
      <c r="C252" s="81"/>
      <c r="D252" s="81"/>
      <c r="E252" s="81"/>
      <c r="F252" s="81"/>
      <c r="G252" s="81"/>
      <c r="H252" s="81"/>
      <c r="I252" s="81"/>
      <c r="J252" s="81"/>
      <c r="K252" s="81"/>
      <c r="L252" s="81"/>
      <c r="M252" s="81"/>
      <c r="N252" s="81"/>
      <c r="O252" s="81"/>
      <c r="P252" s="81"/>
    </row>
    <row r="253" spans="3:16" s="30" customFormat="1" ht="90.75" customHeight="1">
      <c r="C253" s="329" t="s">
        <v>308</v>
      </c>
      <c r="D253" s="329"/>
      <c r="E253" s="329"/>
      <c r="F253" s="329"/>
      <c r="G253" s="329"/>
      <c r="H253" s="329"/>
      <c r="I253" s="329"/>
      <c r="J253" s="329"/>
      <c r="K253" s="329"/>
      <c r="L253" s="329"/>
      <c r="M253" s="329"/>
      <c r="N253" s="329"/>
      <c r="O253" s="329"/>
      <c r="P253" s="329"/>
    </row>
    <row r="254" spans="3:16" ht="12.75">
      <c r="C254" s="28"/>
      <c r="D254" s="28"/>
      <c r="E254" s="28"/>
      <c r="F254" s="28"/>
      <c r="G254" s="28"/>
      <c r="H254" s="28"/>
      <c r="I254" s="28"/>
      <c r="J254" s="28"/>
      <c r="K254" s="28"/>
      <c r="L254" s="28"/>
      <c r="M254" s="28"/>
      <c r="N254" s="28"/>
      <c r="O254" s="28"/>
      <c r="P254" s="28"/>
    </row>
    <row r="255" ht="12.75">
      <c r="P255" s="9"/>
    </row>
    <row r="256" spans="1:16" ht="12.75">
      <c r="A256" s="4" t="s">
        <v>63</v>
      </c>
      <c r="B256" s="4"/>
      <c r="C256" s="4" t="s">
        <v>68</v>
      </c>
      <c r="D256" s="4"/>
      <c r="E256" s="4"/>
      <c r="P256" s="9"/>
    </row>
    <row r="257" spans="1:16" ht="12.75">
      <c r="A257" s="4"/>
      <c r="B257" s="4"/>
      <c r="C257" s="4"/>
      <c r="D257" s="4"/>
      <c r="E257" s="4"/>
      <c r="P257" s="9"/>
    </row>
    <row r="258" spans="1:16" s="30" customFormat="1" ht="12.75">
      <c r="A258" s="29"/>
      <c r="B258" s="29"/>
      <c r="C258" s="29"/>
      <c r="D258" s="29"/>
      <c r="E258" s="29"/>
      <c r="G258" s="347" t="str">
        <f>Sheet1!B6&amp;" Months Ended "&amp;TEXT(Sheet1!B8,"dd/mm/yy")</f>
        <v>9 Months Ended 31/03/02</v>
      </c>
      <c r="H258" s="347"/>
      <c r="I258" s="347"/>
      <c r="J258" s="347"/>
      <c r="K258" s="347"/>
      <c r="L258" s="347"/>
      <c r="M258" s="347"/>
      <c r="N258" s="347"/>
      <c r="O258" s="347"/>
      <c r="P258" s="347"/>
    </row>
    <row r="259" spans="5:16" s="30" customFormat="1" ht="67.5" customHeight="1">
      <c r="E259" s="129"/>
      <c r="F259" s="129"/>
      <c r="G259" s="344" t="s">
        <v>253</v>
      </c>
      <c r="H259" s="344"/>
      <c r="I259" s="159"/>
      <c r="J259" s="344" t="s">
        <v>218</v>
      </c>
      <c r="K259" s="344"/>
      <c r="L259" s="373" t="s">
        <v>356</v>
      </c>
      <c r="M259" s="373"/>
      <c r="N259" s="159" t="s">
        <v>252</v>
      </c>
      <c r="P259" s="160" t="s">
        <v>219</v>
      </c>
    </row>
    <row r="260" spans="5:16" s="30" customFormat="1" ht="12.75">
      <c r="E260" s="129"/>
      <c r="F260" s="129"/>
      <c r="G260" s="129"/>
      <c r="H260" s="161" t="s">
        <v>16</v>
      </c>
      <c r="I260" s="161"/>
      <c r="J260" s="349" t="s">
        <v>16</v>
      </c>
      <c r="K260" s="349"/>
      <c r="L260" s="349" t="s">
        <v>16</v>
      </c>
      <c r="M260" s="349"/>
      <c r="N260" s="161" t="s">
        <v>16</v>
      </c>
      <c r="P260" s="161" t="s">
        <v>16</v>
      </c>
    </row>
    <row r="261" spans="5:16" s="30" customFormat="1" ht="12.75">
      <c r="E261" s="129"/>
      <c r="F261" s="129"/>
      <c r="G261" s="129"/>
      <c r="H261" s="161"/>
      <c r="I261" s="161"/>
      <c r="K261" s="161"/>
      <c r="M261" s="161"/>
      <c r="N261" s="161"/>
      <c r="P261" s="161"/>
    </row>
    <row r="262" spans="3:18" s="30" customFormat="1" ht="12.75">
      <c r="C262" s="30" t="s">
        <v>69</v>
      </c>
      <c r="G262" s="327">
        <f>'[3]Summary'!$B$8</f>
        <v>446965</v>
      </c>
      <c r="H262" s="327"/>
      <c r="I262" s="163"/>
      <c r="J262" s="327">
        <f>'[3]Sheet1'!$D$7</f>
        <v>21291</v>
      </c>
      <c r="K262" s="327"/>
      <c r="L262" s="364">
        <f>'[3]Summary'!$B$20</f>
        <v>248806</v>
      </c>
      <c r="M262" s="364"/>
      <c r="N262" s="162">
        <f>G262-J262-L262</f>
        <v>176868</v>
      </c>
      <c r="O262" s="162"/>
      <c r="P262" s="162">
        <f>'[3]Summary'!$B25</f>
        <v>157837</v>
      </c>
      <c r="Q262" s="162"/>
      <c r="R262" s="164"/>
    </row>
    <row r="263" spans="3:18" s="30" customFormat="1" ht="12.75">
      <c r="C263" s="30" t="s">
        <v>164</v>
      </c>
      <c r="G263" s="335">
        <f>'[3]Summary'!$B$9</f>
        <v>343226</v>
      </c>
      <c r="H263" s="336"/>
      <c r="I263" s="163"/>
      <c r="J263" s="335">
        <f>'[3]Sheet1'!$D$8</f>
        <v>7337</v>
      </c>
      <c r="K263" s="336"/>
      <c r="L263" s="335">
        <v>0</v>
      </c>
      <c r="M263" s="336"/>
      <c r="N263" s="165">
        <f>G263-J263-L263</f>
        <v>335889</v>
      </c>
      <c r="O263" s="113"/>
      <c r="P263" s="165">
        <f>'[3]Summary'!$B26</f>
        <v>145594</v>
      </c>
      <c r="Q263" s="162"/>
      <c r="R263" s="164"/>
    </row>
    <row r="264" spans="3:18" s="30" customFormat="1" ht="12.75">
      <c r="C264" s="30" t="s">
        <v>165</v>
      </c>
      <c r="G264" s="337">
        <f>'[3]Summary'!$B$10</f>
        <v>43978</v>
      </c>
      <c r="H264" s="338"/>
      <c r="I264" s="163"/>
      <c r="J264" s="337">
        <v>0</v>
      </c>
      <c r="K264" s="338"/>
      <c r="L264" s="337">
        <v>0</v>
      </c>
      <c r="M264" s="338"/>
      <c r="N264" s="166">
        <f>G264-J264-L264</f>
        <v>43978</v>
      </c>
      <c r="O264" s="113"/>
      <c r="P264" s="166">
        <f>'[3]Summary'!$B27</f>
        <v>18436</v>
      </c>
      <c r="Q264" s="162"/>
      <c r="R264" s="164"/>
    </row>
    <row r="265" spans="3:18" s="30" customFormat="1" ht="12.75">
      <c r="C265" s="334" t="s">
        <v>130</v>
      </c>
      <c r="D265" s="334"/>
      <c r="E265" s="334"/>
      <c r="G265" s="333">
        <f>SUM(G263:H264)</f>
        <v>387204</v>
      </c>
      <c r="H265" s="333"/>
      <c r="I265" s="113">
        <f>SUM(I263:I264)</f>
        <v>0</v>
      </c>
      <c r="J265" s="333">
        <f>SUM(J263:K264)</f>
        <v>7337</v>
      </c>
      <c r="K265" s="333"/>
      <c r="L265" s="333">
        <f>SUM(L263:M264)</f>
        <v>0</v>
      </c>
      <c r="M265" s="333"/>
      <c r="N265" s="192">
        <f>SUM(N263:N264)</f>
        <v>379867</v>
      </c>
      <c r="O265" s="113"/>
      <c r="P265" s="192">
        <f>SUM(P263:Q264)</f>
        <v>164030</v>
      </c>
      <c r="Q265" s="162"/>
      <c r="R265" s="164"/>
    </row>
    <row r="266" spans="3:18" s="30" customFormat="1" ht="12.75">
      <c r="C266" s="30" t="s">
        <v>70</v>
      </c>
      <c r="G266" s="327">
        <f>'[3]Summary'!$B$12</f>
        <v>1133564</v>
      </c>
      <c r="H266" s="327"/>
      <c r="I266" s="163"/>
      <c r="J266" s="327">
        <f>'[3]Sheet1'!$D$10</f>
        <v>100155</v>
      </c>
      <c r="K266" s="327"/>
      <c r="L266" s="327">
        <f>'[3]Summary'!$B$21</f>
        <v>40740</v>
      </c>
      <c r="M266" s="327"/>
      <c r="N266" s="162">
        <f>G266-J266-L266</f>
        <v>992669</v>
      </c>
      <c r="O266" s="162"/>
      <c r="P266" s="162">
        <f>'[3]Summary'!$B29</f>
        <v>81558</v>
      </c>
      <c r="Q266" s="162"/>
      <c r="R266" s="164"/>
    </row>
    <row r="267" spans="3:18" s="30" customFormat="1" ht="12.75">
      <c r="C267" s="30" t="s">
        <v>71</v>
      </c>
      <c r="G267" s="327">
        <f>'[3]Summary'!$B$13</f>
        <v>56164</v>
      </c>
      <c r="H267" s="327"/>
      <c r="I267" s="29"/>
      <c r="J267" s="327">
        <f>'[3]Sheet1'!$D$11</f>
        <v>973</v>
      </c>
      <c r="K267" s="327"/>
      <c r="L267" s="327">
        <v>0</v>
      </c>
      <c r="M267" s="327"/>
      <c r="N267" s="162">
        <f>G267-J267-L267</f>
        <v>55191</v>
      </c>
      <c r="O267" s="113"/>
      <c r="P267" s="162">
        <f>'[3]Summary'!$B30</f>
        <v>24463</v>
      </c>
      <c r="Q267" s="162"/>
      <c r="R267" s="280" t="s">
        <v>341</v>
      </c>
    </row>
    <row r="268" spans="7:18" s="30" customFormat="1" ht="12.75">
      <c r="G268" s="333">
        <f>SUM(G262:H267)-G265</f>
        <v>2023897</v>
      </c>
      <c r="H268" s="333"/>
      <c r="I268" s="162">
        <f>SUM(I262:I267)-I265</f>
        <v>0</v>
      </c>
      <c r="J268" s="333">
        <f>SUM(J262:K267)-J265</f>
        <v>129756</v>
      </c>
      <c r="K268" s="333"/>
      <c r="L268" s="333">
        <f>SUM(L262:M267)-L265</f>
        <v>289546</v>
      </c>
      <c r="M268" s="333"/>
      <c r="N268" s="192">
        <f>SUM(N262:N267)-N265</f>
        <v>1604595</v>
      </c>
      <c r="O268" s="113"/>
      <c r="P268" s="192">
        <f>SUM(P262:Q267)-P265</f>
        <v>427888</v>
      </c>
      <c r="Q268" s="192"/>
      <c r="R268" s="168"/>
    </row>
    <row r="269" spans="3:16" s="30" customFormat="1" ht="12.75">
      <c r="C269" s="30" t="s">
        <v>166</v>
      </c>
      <c r="G269" s="327">
        <v>0</v>
      </c>
      <c r="H269" s="327"/>
      <c r="I269" s="162"/>
      <c r="J269" s="162">
        <v>0</v>
      </c>
      <c r="K269" s="113"/>
      <c r="L269" s="162">
        <v>0</v>
      </c>
      <c r="M269" s="162"/>
      <c r="N269" s="162">
        <v>0</v>
      </c>
      <c r="O269" s="162"/>
      <c r="P269" s="162">
        <f>'[3]Summary'!$B$32</f>
        <v>-35380</v>
      </c>
    </row>
    <row r="270" spans="3:16" s="171" customFormat="1" ht="29.25" customHeight="1">
      <c r="C270" s="331" t="s">
        <v>144</v>
      </c>
      <c r="D270" s="331"/>
      <c r="E270" s="331"/>
      <c r="F270" s="331"/>
      <c r="G270" s="348">
        <v>0</v>
      </c>
      <c r="H270" s="348"/>
      <c r="I270" s="170"/>
      <c r="J270" s="169">
        <v>0</v>
      </c>
      <c r="K270" s="170"/>
      <c r="L270" s="169">
        <v>0</v>
      </c>
      <c r="M270" s="169"/>
      <c r="N270" s="169">
        <v>0</v>
      </c>
      <c r="O270" s="169"/>
      <c r="P270" s="162">
        <f>'[3]Summary'!$B$33</f>
        <v>-3031</v>
      </c>
    </row>
    <row r="271" spans="7:16" s="30" customFormat="1" ht="13.5" thickBot="1">
      <c r="G271" s="326">
        <f>SUM(G268:H270)</f>
        <v>2023897</v>
      </c>
      <c r="H271" s="326"/>
      <c r="I271" s="113">
        <f>SUM(I268:J270)</f>
        <v>129756</v>
      </c>
      <c r="J271" s="326">
        <f>SUM(J268:K270)</f>
        <v>129756</v>
      </c>
      <c r="K271" s="326"/>
      <c r="L271" s="326">
        <f>SUM(K268:L270)</f>
        <v>289546</v>
      </c>
      <c r="M271" s="326"/>
      <c r="N271" s="172">
        <f>SUM(M268:N270)</f>
        <v>1604595</v>
      </c>
      <c r="P271" s="172">
        <f>SUM(P268:P270)</f>
        <v>389477</v>
      </c>
    </row>
    <row r="272" spans="7:16" s="30" customFormat="1" ht="12.75">
      <c r="G272" s="113"/>
      <c r="H272" s="113"/>
      <c r="I272" s="113"/>
      <c r="J272" s="113"/>
      <c r="K272" s="113"/>
      <c r="L272" s="113"/>
      <c r="M272" s="113"/>
      <c r="N272" s="113"/>
      <c r="P272" s="113"/>
    </row>
    <row r="273" spans="3:11" s="30" customFormat="1" ht="12.75">
      <c r="C273" s="279" t="s">
        <v>341</v>
      </c>
      <c r="D273" s="278" t="s">
        <v>366</v>
      </c>
      <c r="H273" s="31"/>
      <c r="K273" s="129"/>
    </row>
    <row r="274" spans="3:16" s="30" customFormat="1" ht="12.75">
      <c r="C274" s="29"/>
      <c r="D274" s="29"/>
      <c r="E274" s="29"/>
      <c r="G274" s="347" t="s">
        <v>283</v>
      </c>
      <c r="H274" s="347"/>
      <c r="I274" s="347"/>
      <c r="J274" s="347"/>
      <c r="K274" s="347"/>
      <c r="L274" s="347"/>
      <c r="M274" s="347"/>
      <c r="N274" s="347"/>
      <c r="O274" s="347"/>
      <c r="P274" s="347"/>
    </row>
    <row r="275" spans="5:16" s="30" customFormat="1" ht="67.5" customHeight="1">
      <c r="E275" s="129"/>
      <c r="F275" s="129"/>
      <c r="G275" s="344" t="s">
        <v>254</v>
      </c>
      <c r="H275" s="344"/>
      <c r="I275" s="159"/>
      <c r="J275" s="344" t="s">
        <v>218</v>
      </c>
      <c r="K275" s="344"/>
      <c r="L275" s="344" t="s">
        <v>360</v>
      </c>
      <c r="M275" s="344"/>
      <c r="N275" s="159" t="s">
        <v>252</v>
      </c>
      <c r="P275" s="160" t="s">
        <v>219</v>
      </c>
    </row>
    <row r="276" spans="5:16" s="30" customFormat="1" ht="12.75">
      <c r="E276" s="129"/>
      <c r="F276" s="129"/>
      <c r="G276" s="129"/>
      <c r="H276" s="161" t="s">
        <v>16</v>
      </c>
      <c r="I276" s="161"/>
      <c r="J276" s="349" t="s">
        <v>16</v>
      </c>
      <c r="K276" s="349"/>
      <c r="L276" s="349" t="s">
        <v>16</v>
      </c>
      <c r="M276" s="349"/>
      <c r="N276" s="161" t="s">
        <v>16</v>
      </c>
      <c r="P276" s="161" t="s">
        <v>16</v>
      </c>
    </row>
    <row r="277" spans="5:16" s="30" customFormat="1" ht="12.75">
      <c r="E277" s="129"/>
      <c r="F277" s="129"/>
      <c r="G277" s="129"/>
      <c r="H277" s="161"/>
      <c r="I277" s="161"/>
      <c r="K277" s="161"/>
      <c r="M277" s="161"/>
      <c r="N277" s="161"/>
      <c r="P277" s="161"/>
    </row>
    <row r="278" spans="3:16" s="30" customFormat="1" ht="12.75">
      <c r="C278" s="30" t="s">
        <v>69</v>
      </c>
      <c r="G278" s="345">
        <v>376928</v>
      </c>
      <c r="H278" s="345"/>
      <c r="I278" s="129"/>
      <c r="J278" s="345">
        <f>3257+7664+1354+4741</f>
        <v>17016</v>
      </c>
      <c r="K278" s="345"/>
      <c r="L278" s="345">
        <v>173648</v>
      </c>
      <c r="M278" s="345"/>
      <c r="N278" s="31">
        <f>G278-J278-L278</f>
        <v>186264</v>
      </c>
      <c r="O278" s="31"/>
      <c r="P278" s="31">
        <v>108798</v>
      </c>
    </row>
    <row r="279" spans="3:16" s="30" customFormat="1" ht="12.75">
      <c r="C279" s="30" t="s">
        <v>164</v>
      </c>
      <c r="G279" s="371">
        <v>294549</v>
      </c>
      <c r="H279" s="372"/>
      <c r="I279" s="129"/>
      <c r="J279" s="371">
        <v>12316</v>
      </c>
      <c r="K279" s="372"/>
      <c r="L279" s="371">
        <v>0</v>
      </c>
      <c r="M279" s="372"/>
      <c r="N279" s="174">
        <f>G279-J279-L279</f>
        <v>282233</v>
      </c>
      <c r="O279" s="87"/>
      <c r="P279" s="174">
        <v>124976</v>
      </c>
    </row>
    <row r="280" spans="3:16" s="30" customFormat="1" ht="12.75">
      <c r="C280" s="30" t="s">
        <v>165</v>
      </c>
      <c r="G280" s="355">
        <v>34978</v>
      </c>
      <c r="H280" s="356"/>
      <c r="I280" s="129"/>
      <c r="J280" s="355">
        <v>0</v>
      </c>
      <c r="K280" s="356"/>
      <c r="L280" s="355">
        <v>0</v>
      </c>
      <c r="M280" s="356"/>
      <c r="N280" s="175">
        <f>G280-J280-L280</f>
        <v>34978</v>
      </c>
      <c r="O280" s="87"/>
      <c r="P280" s="175">
        <v>15969</v>
      </c>
    </row>
    <row r="281" spans="3:16" s="30" customFormat="1" ht="12.75">
      <c r="C281" s="334" t="s">
        <v>130</v>
      </c>
      <c r="D281" s="334"/>
      <c r="E281" s="334"/>
      <c r="G281" s="346">
        <f>SUM(G279:H280)</f>
        <v>329527</v>
      </c>
      <c r="H281" s="346"/>
      <c r="I281" s="87">
        <f>SUM(I279:I280)</f>
        <v>0</v>
      </c>
      <c r="J281" s="346">
        <f>SUM(J279:K280)</f>
        <v>12316</v>
      </c>
      <c r="K281" s="346"/>
      <c r="L281" s="346">
        <f>SUM(L279:M280)</f>
        <v>0</v>
      </c>
      <c r="M281" s="346"/>
      <c r="N281" s="195">
        <f>SUM(N279:N280)</f>
        <v>317211</v>
      </c>
      <c r="O281" s="87"/>
      <c r="P281" s="195">
        <f>SUM(P279:Q280)</f>
        <v>140945</v>
      </c>
    </row>
    <row r="282" spans="3:16" s="30" customFormat="1" ht="12.75">
      <c r="C282" s="30" t="s">
        <v>70</v>
      </c>
      <c r="G282" s="345">
        <v>655887</v>
      </c>
      <c r="H282" s="345"/>
      <c r="I282" s="129"/>
      <c r="J282" s="345">
        <f>178226+41610</f>
        <v>219836</v>
      </c>
      <c r="K282" s="345"/>
      <c r="L282" s="345">
        <v>22071</v>
      </c>
      <c r="M282" s="345"/>
      <c r="N282" s="31">
        <f>G282-J282-L282</f>
        <v>413980</v>
      </c>
      <c r="O282" s="31"/>
      <c r="P282" s="31">
        <v>63058</v>
      </c>
    </row>
    <row r="283" spans="3:18" s="30" customFormat="1" ht="12.75">
      <c r="C283" s="30" t="s">
        <v>71</v>
      </c>
      <c r="G283" s="345">
        <v>36607</v>
      </c>
      <c r="H283" s="345"/>
      <c r="J283" s="345">
        <v>2470</v>
      </c>
      <c r="K283" s="345"/>
      <c r="L283" s="345">
        <v>0</v>
      </c>
      <c r="M283" s="345"/>
      <c r="N283" s="31">
        <f>G283-J283-L283</f>
        <v>34137</v>
      </c>
      <c r="O283" s="87"/>
      <c r="P283" s="31">
        <v>90860</v>
      </c>
      <c r="R283" s="121" t="s">
        <v>341</v>
      </c>
    </row>
    <row r="284" spans="7:16" s="30" customFormat="1" ht="12.75">
      <c r="G284" s="346">
        <f>SUM(G278:H283)-G281</f>
        <v>1398949</v>
      </c>
      <c r="H284" s="346"/>
      <c r="I284" s="31">
        <f>SUM(I278:I283)-I281</f>
        <v>0</v>
      </c>
      <c r="J284" s="346">
        <f>SUM(J278:K283)-J281</f>
        <v>251638</v>
      </c>
      <c r="K284" s="346"/>
      <c r="L284" s="346">
        <f>SUM(L278:M283)-L281</f>
        <v>195719</v>
      </c>
      <c r="M284" s="346"/>
      <c r="N284" s="195">
        <f>SUM(N278:N283)-N281</f>
        <v>951592</v>
      </c>
      <c r="O284" s="87"/>
      <c r="P284" s="195">
        <f>SUM(P278:Q283)-P281</f>
        <v>403661</v>
      </c>
    </row>
    <row r="285" spans="3:16" s="30" customFormat="1" ht="12.75">
      <c r="C285" s="30" t="s">
        <v>166</v>
      </c>
      <c r="G285" s="345">
        <v>0</v>
      </c>
      <c r="H285" s="345"/>
      <c r="I285" s="31"/>
      <c r="J285" s="31">
        <v>0</v>
      </c>
      <c r="K285" s="87"/>
      <c r="L285" s="31">
        <v>0</v>
      </c>
      <c r="M285" s="31"/>
      <c r="N285" s="31">
        <v>0</v>
      </c>
      <c r="O285" s="31"/>
      <c r="P285" s="31">
        <v>-32707</v>
      </c>
    </row>
    <row r="286" spans="3:16" s="30" customFormat="1" ht="28.5" customHeight="1">
      <c r="C286" s="331" t="s">
        <v>144</v>
      </c>
      <c r="D286" s="331"/>
      <c r="E286" s="331"/>
      <c r="F286" s="331"/>
      <c r="G286" s="368">
        <v>0</v>
      </c>
      <c r="H286" s="368"/>
      <c r="I286" s="176"/>
      <c r="J286" s="176">
        <v>0</v>
      </c>
      <c r="K286" s="177"/>
      <c r="L286" s="176">
        <v>0</v>
      </c>
      <c r="M286" s="176"/>
      <c r="N286" s="176">
        <v>0</v>
      </c>
      <c r="O286" s="176"/>
      <c r="P286" s="31">
        <v>-3716</v>
      </c>
    </row>
    <row r="287" spans="7:16" s="30" customFormat="1" ht="13.5" thickBot="1">
      <c r="G287" s="357">
        <f>SUM(G284:H286)</f>
        <v>1398949</v>
      </c>
      <c r="H287" s="357"/>
      <c r="I287" s="87">
        <f>SUM(I284:J286)</f>
        <v>251638</v>
      </c>
      <c r="J287" s="357">
        <f>SUM(J284:K286)</f>
        <v>251638</v>
      </c>
      <c r="K287" s="357"/>
      <c r="L287" s="357">
        <f>SUM(L284:M286)</f>
        <v>195719</v>
      </c>
      <c r="M287" s="357"/>
      <c r="N287" s="88">
        <f>SUM(N284:N286)</f>
        <v>951592</v>
      </c>
      <c r="P287" s="88">
        <f>SUM(P284:P286)</f>
        <v>367238</v>
      </c>
    </row>
    <row r="288" s="30" customFormat="1" ht="12.75">
      <c r="K288" s="129"/>
    </row>
    <row r="289" spans="3:11" s="30" customFormat="1" ht="12.75">
      <c r="C289" s="279" t="s">
        <v>341</v>
      </c>
      <c r="D289" s="278" t="s">
        <v>357</v>
      </c>
      <c r="K289" s="129"/>
    </row>
    <row r="290" spans="3:11" s="30" customFormat="1" ht="12.75">
      <c r="C290" s="279"/>
      <c r="D290" s="278"/>
      <c r="K290" s="129"/>
    </row>
    <row r="291" spans="3:11" s="30" customFormat="1" ht="12.75">
      <c r="C291" s="279"/>
      <c r="D291" s="278"/>
      <c r="K291" s="129"/>
    </row>
    <row r="292" spans="2:15" s="30" customFormat="1" ht="12.75">
      <c r="B292" s="29"/>
      <c r="C292" s="29"/>
      <c r="D292" s="29"/>
      <c r="E292" s="29"/>
      <c r="G292" s="173"/>
      <c r="H292" s="173"/>
      <c r="I292" s="173"/>
      <c r="J292" s="285" t="str">
        <f>"As at "&amp;TEXT(Sheet1!B8,"dd/mm/yy")</f>
        <v>As at 31/03/02</v>
      </c>
      <c r="K292" s="158"/>
      <c r="L292" s="285" t="s">
        <v>284</v>
      </c>
      <c r="M292" s="157"/>
      <c r="N292" s="158"/>
      <c r="O292" s="158"/>
    </row>
    <row r="293" spans="5:15" s="30" customFormat="1" ht="38.25" customHeight="1">
      <c r="E293" s="129"/>
      <c r="F293" s="129"/>
      <c r="G293" s="160"/>
      <c r="H293" s="160"/>
      <c r="I293" s="160"/>
      <c r="J293" s="160" t="s">
        <v>171</v>
      </c>
      <c r="K293" s="159"/>
      <c r="L293" s="160" t="s">
        <v>171</v>
      </c>
      <c r="M293" s="159"/>
      <c r="N293" s="159"/>
      <c r="O293" s="159"/>
    </row>
    <row r="294" spans="5:15" s="30" customFormat="1" ht="12.75">
      <c r="E294" s="129"/>
      <c r="F294" s="129"/>
      <c r="G294" s="161"/>
      <c r="H294" s="161"/>
      <c r="I294" s="161"/>
      <c r="J294" s="161" t="s">
        <v>16</v>
      </c>
      <c r="K294" s="161"/>
      <c r="L294" s="161" t="s">
        <v>16</v>
      </c>
      <c r="M294" s="161"/>
      <c r="N294" s="161"/>
      <c r="O294" s="161"/>
    </row>
    <row r="295" spans="5:15" s="30" customFormat="1" ht="12.75">
      <c r="E295" s="129"/>
      <c r="F295" s="129"/>
      <c r="G295" s="161"/>
      <c r="H295" s="161"/>
      <c r="I295" s="161"/>
      <c r="J295" s="161"/>
      <c r="K295" s="161"/>
      <c r="L295" s="161"/>
      <c r="M295" s="161"/>
      <c r="N295" s="161"/>
      <c r="O295" s="161"/>
    </row>
    <row r="296" spans="3:15" s="30" customFormat="1" ht="12.75">
      <c r="C296" s="30" t="s">
        <v>69</v>
      </c>
      <c r="G296" s="87"/>
      <c r="H296" s="87"/>
      <c r="I296" s="87"/>
      <c r="J296" s="162">
        <f>'[3]Summary'!$B38</f>
        <v>2067357</v>
      </c>
      <c r="K296" s="87"/>
      <c r="L296" s="31">
        <v>1837010</v>
      </c>
      <c r="N296" s="87"/>
      <c r="O296" s="87"/>
    </row>
    <row r="297" spans="3:15" s="30" customFormat="1" ht="12.75">
      <c r="C297" s="30" t="s">
        <v>164</v>
      </c>
      <c r="G297" s="87"/>
      <c r="H297" s="87"/>
      <c r="I297" s="87"/>
      <c r="J297" s="165">
        <f>'[3]Summary'!$B39</f>
        <v>1237062</v>
      </c>
      <c r="K297" s="87"/>
      <c r="L297" s="174">
        <v>1030703</v>
      </c>
      <c r="N297" s="87"/>
      <c r="O297" s="87"/>
    </row>
    <row r="298" spans="3:15" s="30" customFormat="1" ht="12.75">
      <c r="C298" s="30" t="s">
        <v>165</v>
      </c>
      <c r="G298" s="87"/>
      <c r="H298" s="87"/>
      <c r="I298" s="87"/>
      <c r="J298" s="166">
        <f>'[3]Summary'!$B40</f>
        <v>601343</v>
      </c>
      <c r="K298" s="87"/>
      <c r="L298" s="175">
        <v>436199</v>
      </c>
      <c r="N298" s="87"/>
      <c r="O298" s="87"/>
    </row>
    <row r="299" spans="3:15" s="30" customFormat="1" ht="12.75">
      <c r="C299" s="334" t="s">
        <v>130</v>
      </c>
      <c r="D299" s="334"/>
      <c r="E299" s="334"/>
      <c r="G299" s="87"/>
      <c r="H299" s="87"/>
      <c r="I299" s="87"/>
      <c r="J299" s="162">
        <f>SUM(J297:J298)</f>
        <v>1838405</v>
      </c>
      <c r="K299" s="87"/>
      <c r="L299" s="31">
        <f>SUM(L297:L298)</f>
        <v>1466902</v>
      </c>
      <c r="N299" s="87"/>
      <c r="O299" s="87"/>
    </row>
    <row r="300" spans="3:15" s="30" customFormat="1" ht="12.75">
      <c r="C300" s="30" t="s">
        <v>70</v>
      </c>
      <c r="G300" s="87"/>
      <c r="H300" s="87"/>
      <c r="I300" s="87"/>
      <c r="J300" s="162">
        <f>'[3]Summary'!$B42</f>
        <v>1116062</v>
      </c>
      <c r="K300" s="87"/>
      <c r="L300" s="31">
        <v>682167</v>
      </c>
      <c r="N300" s="87"/>
      <c r="O300" s="87"/>
    </row>
    <row r="301" spans="3:15" s="30" customFormat="1" ht="12.75">
      <c r="C301" s="30" t="s">
        <v>71</v>
      </c>
      <c r="G301" s="87"/>
      <c r="H301" s="87"/>
      <c r="I301" s="87"/>
      <c r="J301" s="167">
        <f>'[3]Summary'!$B43</f>
        <v>465084</v>
      </c>
      <c r="K301" s="87"/>
      <c r="L301" s="84">
        <v>498972</v>
      </c>
      <c r="N301" s="87"/>
      <c r="O301" s="87"/>
    </row>
    <row r="302" spans="7:15" s="30" customFormat="1" ht="13.5" thickBot="1">
      <c r="G302" s="305"/>
      <c r="H302" s="305"/>
      <c r="I302" s="129"/>
      <c r="J302" s="172">
        <f>SUM(J296:J301)-J299</f>
        <v>5486908</v>
      </c>
      <c r="K302" s="87"/>
      <c r="L302" s="88">
        <f>SUM(L296:L301)-L299</f>
        <v>4485051</v>
      </c>
      <c r="N302" s="87"/>
      <c r="O302" s="87"/>
    </row>
    <row r="303" spans="7:16" ht="12.75">
      <c r="G303" s="3"/>
      <c r="H303" s="3"/>
      <c r="I303" s="3"/>
      <c r="K303" s="3"/>
      <c r="N303" s="3"/>
      <c r="O303" s="3"/>
      <c r="P303" s="96"/>
    </row>
    <row r="304" ht="12.75">
      <c r="P304" s="9"/>
    </row>
    <row r="305" spans="1:16" ht="28.5" customHeight="1">
      <c r="A305" s="25" t="s">
        <v>65</v>
      </c>
      <c r="B305" s="4"/>
      <c r="C305" s="369" t="s">
        <v>203</v>
      </c>
      <c r="D305" s="369"/>
      <c r="E305" s="370"/>
      <c r="F305" s="370"/>
      <c r="G305" s="370"/>
      <c r="H305" s="370"/>
      <c r="I305" s="370"/>
      <c r="J305" s="370"/>
      <c r="K305" s="370"/>
      <c r="L305" s="370"/>
      <c r="M305" s="370"/>
      <c r="N305" s="370"/>
      <c r="O305" s="370"/>
      <c r="P305" s="370"/>
    </row>
    <row r="306" ht="12.75">
      <c r="P306" s="9"/>
    </row>
    <row r="307" spans="3:16" s="30" customFormat="1" ht="25.5" customHeight="1">
      <c r="C307" s="329" t="s">
        <v>347</v>
      </c>
      <c r="D307" s="329"/>
      <c r="E307" s="329"/>
      <c r="F307" s="329"/>
      <c r="G307" s="329"/>
      <c r="H307" s="329"/>
      <c r="I307" s="329"/>
      <c r="J307" s="329"/>
      <c r="K307" s="329"/>
      <c r="L307" s="329"/>
      <c r="M307" s="329"/>
      <c r="N307" s="329"/>
      <c r="O307" s="329"/>
      <c r="P307" s="329"/>
    </row>
    <row r="308" spans="3:16" s="30" customFormat="1" ht="12.75">
      <c r="C308" s="81"/>
      <c r="D308" s="81"/>
      <c r="E308" s="81"/>
      <c r="F308" s="81"/>
      <c r="G308" s="81"/>
      <c r="H308" s="81"/>
      <c r="I308" s="81"/>
      <c r="J308" s="81"/>
      <c r="K308" s="81"/>
      <c r="L308" s="81"/>
      <c r="M308" s="81"/>
      <c r="N308" s="81"/>
      <c r="O308" s="81"/>
      <c r="P308" s="81"/>
    </row>
    <row r="309" spans="3:16" s="30" customFormat="1" ht="12.75">
      <c r="C309" s="329" t="s">
        <v>323</v>
      </c>
      <c r="D309" s="329"/>
      <c r="E309" s="329"/>
      <c r="F309" s="329"/>
      <c r="G309" s="329"/>
      <c r="H309" s="329"/>
      <c r="I309" s="329"/>
      <c r="J309" s="329"/>
      <c r="K309" s="329"/>
      <c r="L309" s="329"/>
      <c r="M309" s="329"/>
      <c r="N309" s="329"/>
      <c r="O309" s="329"/>
      <c r="P309" s="329"/>
    </row>
    <row r="310" spans="3:16" s="30" customFormat="1" ht="12.75">
      <c r="C310" s="81"/>
      <c r="D310" s="81"/>
      <c r="E310" s="81"/>
      <c r="F310" s="81"/>
      <c r="G310" s="81"/>
      <c r="H310" s="81"/>
      <c r="I310" s="81"/>
      <c r="J310" s="81"/>
      <c r="K310" s="81"/>
      <c r="L310" s="81"/>
      <c r="M310" s="81"/>
      <c r="N310" s="81"/>
      <c r="O310" s="81"/>
      <c r="P310" s="81"/>
    </row>
    <row r="311" spans="5:16" s="30" customFormat="1" ht="25.5">
      <c r="E311" s="129"/>
      <c r="F311" s="129"/>
      <c r="G311" s="344"/>
      <c r="H311" s="344"/>
      <c r="I311" s="159"/>
      <c r="J311" s="344" t="s">
        <v>319</v>
      </c>
      <c r="K311" s="344"/>
      <c r="L311" s="159" t="s">
        <v>320</v>
      </c>
      <c r="M311" s="344" t="s">
        <v>322</v>
      </c>
      <c r="N311" s="344"/>
      <c r="O311" s="344"/>
      <c r="P311" s="344"/>
    </row>
    <row r="312" spans="5:16" s="30" customFormat="1" ht="12.75">
      <c r="E312" s="129"/>
      <c r="F312" s="129"/>
      <c r="G312" s="129"/>
      <c r="H312" s="161"/>
      <c r="I312" s="161"/>
      <c r="J312" s="349" t="s">
        <v>16</v>
      </c>
      <c r="K312" s="349"/>
      <c r="L312" s="161" t="s">
        <v>16</v>
      </c>
      <c r="M312" s="161"/>
      <c r="N312" s="161" t="s">
        <v>16</v>
      </c>
      <c r="P312" s="158"/>
    </row>
    <row r="313" spans="5:16" s="30" customFormat="1" ht="12.75">
      <c r="E313" s="129"/>
      <c r="F313" s="129"/>
      <c r="G313" s="129"/>
      <c r="H313" s="161"/>
      <c r="I313" s="161"/>
      <c r="K313" s="161"/>
      <c r="M313" s="161"/>
      <c r="N313" s="161"/>
      <c r="P313" s="286"/>
    </row>
    <row r="314" spans="3:16" s="30" customFormat="1" ht="13.5">
      <c r="C314" s="30" t="s">
        <v>69</v>
      </c>
      <c r="G314" s="328"/>
      <c r="H314" s="328"/>
      <c r="I314" s="163"/>
      <c r="J314" s="327">
        <f>'[3]Summary'!$H25</f>
        <v>66436</v>
      </c>
      <c r="K314" s="327"/>
      <c r="L314" s="31">
        <v>56638</v>
      </c>
      <c r="M314" s="87"/>
      <c r="N314" s="258">
        <f>J314-L314</f>
        <v>9798</v>
      </c>
      <c r="O314" s="287"/>
      <c r="P314" s="291">
        <f>N314/L314</f>
        <v>0.17299339665948657</v>
      </c>
    </row>
    <row r="315" spans="3:16" s="30" customFormat="1" ht="13.5">
      <c r="C315" s="30" t="s">
        <v>164</v>
      </c>
      <c r="G315" s="328"/>
      <c r="H315" s="328"/>
      <c r="I315" s="163"/>
      <c r="J315" s="335">
        <f>'[3]Summary'!$H26</f>
        <v>62534</v>
      </c>
      <c r="K315" s="336"/>
      <c r="L315" s="174">
        <v>47493</v>
      </c>
      <c r="M315" s="87"/>
      <c r="N315" s="259">
        <f aca="true" t="shared" si="0" ref="N315:N322">J315-L315</f>
        <v>15041</v>
      </c>
      <c r="O315" s="288"/>
      <c r="P315" s="291"/>
    </row>
    <row r="316" spans="3:16" s="30" customFormat="1" ht="13.5">
      <c r="C316" s="30" t="s">
        <v>165</v>
      </c>
      <c r="G316" s="328"/>
      <c r="H316" s="328"/>
      <c r="I316" s="163"/>
      <c r="J316" s="337">
        <f>'[3]Summary'!$H27</f>
        <v>5117</v>
      </c>
      <c r="K316" s="338"/>
      <c r="L316" s="175">
        <v>6422</v>
      </c>
      <c r="M316" s="87"/>
      <c r="N316" s="260">
        <f t="shared" si="0"/>
        <v>-1305</v>
      </c>
      <c r="O316" s="288"/>
      <c r="P316" s="291"/>
    </row>
    <row r="317" spans="3:16" s="30" customFormat="1" ht="13.5">
      <c r="C317" s="334" t="s">
        <v>130</v>
      </c>
      <c r="D317" s="334"/>
      <c r="E317" s="334"/>
      <c r="G317" s="328"/>
      <c r="H317" s="328"/>
      <c r="I317" s="113">
        <f>SUM(I315:I316)</f>
        <v>0</v>
      </c>
      <c r="J317" s="333">
        <f>SUM(J315:K316)</f>
        <v>67651</v>
      </c>
      <c r="K317" s="333"/>
      <c r="L317" s="195">
        <f>SUM(L315:M316)</f>
        <v>53915</v>
      </c>
      <c r="M317" s="87"/>
      <c r="N317" s="261">
        <f>SUM(N315:O316)</f>
        <v>13736</v>
      </c>
      <c r="O317" s="288"/>
      <c r="P317" s="291">
        <f aca="true" t="shared" si="1" ref="P317:P323">N317/L317</f>
        <v>0.25477139942502086</v>
      </c>
    </row>
    <row r="318" spans="3:16" s="30" customFormat="1" ht="13.5">
      <c r="C318" s="30" t="s">
        <v>70</v>
      </c>
      <c r="G318" s="328"/>
      <c r="H318" s="328"/>
      <c r="I318" s="163"/>
      <c r="J318" s="327">
        <f>'[3]Summary'!$H29</f>
        <v>33838</v>
      </c>
      <c r="K318" s="327"/>
      <c r="L318" s="31">
        <v>28776</v>
      </c>
      <c r="M318" s="87"/>
      <c r="N318" s="258">
        <f t="shared" si="0"/>
        <v>5062</v>
      </c>
      <c r="O318" s="287"/>
      <c r="P318" s="291">
        <f t="shared" si="1"/>
        <v>0.1759104809563525</v>
      </c>
    </row>
    <row r="319" spans="3:16" s="30" customFormat="1" ht="13.5">
      <c r="C319" s="30" t="s">
        <v>71</v>
      </c>
      <c r="G319" s="328"/>
      <c r="H319" s="328"/>
      <c r="I319" s="29"/>
      <c r="J319" s="327">
        <f>'[3]Summary'!$H30</f>
        <v>19557</v>
      </c>
      <c r="K319" s="327"/>
      <c r="L319" s="31">
        <v>2180</v>
      </c>
      <c r="M319" s="87"/>
      <c r="N319" s="258">
        <f t="shared" si="0"/>
        <v>17377</v>
      </c>
      <c r="O319" s="288"/>
      <c r="P319" s="291"/>
    </row>
    <row r="320" spans="7:16" s="30" customFormat="1" ht="13.5">
      <c r="G320" s="328"/>
      <c r="H320" s="328"/>
      <c r="I320" s="162">
        <f>SUM(I314:I319)-I317</f>
        <v>0</v>
      </c>
      <c r="J320" s="333">
        <f>SUM(J314:K319)-J317</f>
        <v>187482</v>
      </c>
      <c r="K320" s="333"/>
      <c r="L320" s="195">
        <f>SUM(L314:M319)-L317</f>
        <v>141509</v>
      </c>
      <c r="M320" s="87"/>
      <c r="N320" s="261">
        <f>SUM(N314:O319)-N317</f>
        <v>45973</v>
      </c>
      <c r="O320" s="288"/>
      <c r="P320" s="291">
        <f t="shared" si="1"/>
        <v>0.32487686295571305</v>
      </c>
    </row>
    <row r="321" spans="3:16" s="30" customFormat="1" ht="13.5">
      <c r="C321" s="30" t="s">
        <v>166</v>
      </c>
      <c r="G321" s="328"/>
      <c r="H321" s="328"/>
      <c r="I321" s="162"/>
      <c r="J321" s="327">
        <f>'[3]Summary'!$H32</f>
        <v>-12641</v>
      </c>
      <c r="K321" s="327"/>
      <c r="L321" s="31">
        <v>-12256</v>
      </c>
      <c r="M321" s="87"/>
      <c r="N321" s="258">
        <f t="shared" si="0"/>
        <v>-385</v>
      </c>
      <c r="O321" s="287"/>
      <c r="P321" s="291"/>
    </row>
    <row r="322" spans="3:16" s="30" customFormat="1" ht="24.75" customHeight="1">
      <c r="C322" s="331" t="s">
        <v>144</v>
      </c>
      <c r="D322" s="331"/>
      <c r="E322" s="331"/>
      <c r="F322" s="331"/>
      <c r="G322" s="332"/>
      <c r="H322" s="332"/>
      <c r="I322" s="170"/>
      <c r="J322" s="327">
        <f>'[3]Summary'!$H33</f>
        <v>-935</v>
      </c>
      <c r="K322" s="327"/>
      <c r="L322" s="176">
        <v>-1017</v>
      </c>
      <c r="M322" s="177"/>
      <c r="N322" s="258">
        <f t="shared" si="0"/>
        <v>82</v>
      </c>
      <c r="O322" s="289"/>
      <c r="P322" s="291"/>
    </row>
    <row r="323" spans="3:16" s="30" customFormat="1" ht="13.5" thickBot="1">
      <c r="C323" s="29" t="s">
        <v>321</v>
      </c>
      <c r="G323" s="328"/>
      <c r="H323" s="328"/>
      <c r="I323" s="113">
        <f>SUM(I320:J322)</f>
        <v>173906</v>
      </c>
      <c r="J323" s="326">
        <f>SUM(J320:K322)</f>
        <v>173906</v>
      </c>
      <c r="K323" s="326"/>
      <c r="L323" s="88">
        <f>SUM(K320:L322)</f>
        <v>128236</v>
      </c>
      <c r="N323" s="262">
        <f>SUM(M320:N322)</f>
        <v>45670</v>
      </c>
      <c r="O323" s="290"/>
      <c r="P323" s="291">
        <f t="shared" si="1"/>
        <v>0.35614024142986367</v>
      </c>
    </row>
    <row r="324" spans="8:16" ht="12.75">
      <c r="H324" s="1" t="s">
        <v>124</v>
      </c>
      <c r="P324" s="9"/>
    </row>
    <row r="325" ht="12.75">
      <c r="P325" s="9"/>
    </row>
    <row r="326" spans="1:16" ht="12.75">
      <c r="A326" s="29" t="s">
        <v>67</v>
      </c>
      <c r="B326" s="29"/>
      <c r="C326" s="29" t="s">
        <v>120</v>
      </c>
      <c r="D326" s="29"/>
      <c r="E326" s="29"/>
      <c r="F326" s="30"/>
      <c r="G326" s="30"/>
      <c r="H326" s="30"/>
      <c r="I326" s="30"/>
      <c r="J326" s="30"/>
      <c r="K326" s="30"/>
      <c r="L326" s="30"/>
      <c r="M326" s="30"/>
      <c r="N326" s="30"/>
      <c r="O326" s="30"/>
      <c r="P326" s="31"/>
    </row>
    <row r="327" ht="12.75">
      <c r="P327" s="9"/>
    </row>
    <row r="328" spans="3:16" ht="28.5" customHeight="1">
      <c r="C328" s="329" t="s">
        <v>363</v>
      </c>
      <c r="D328" s="329"/>
      <c r="E328" s="329"/>
      <c r="F328" s="329"/>
      <c r="G328" s="329"/>
      <c r="H328" s="329"/>
      <c r="I328" s="329"/>
      <c r="J328" s="329"/>
      <c r="K328" s="329"/>
      <c r="L328" s="329"/>
      <c r="M328" s="329"/>
      <c r="N328" s="329"/>
      <c r="O328" s="329"/>
      <c r="P328" s="329"/>
    </row>
    <row r="329" ht="12.75">
      <c r="P329" s="9"/>
    </row>
    <row r="330" spans="3:16" ht="36.75" customHeight="1">
      <c r="C330" s="329" t="s">
        <v>367</v>
      </c>
      <c r="D330" s="329"/>
      <c r="E330" s="329"/>
      <c r="F330" s="329"/>
      <c r="G330" s="329"/>
      <c r="H330" s="329"/>
      <c r="I330" s="329"/>
      <c r="J330" s="329"/>
      <c r="K330" s="329"/>
      <c r="L330" s="329"/>
      <c r="M330" s="329"/>
      <c r="N330" s="329"/>
      <c r="O330" s="329"/>
      <c r="P330" s="329"/>
    </row>
    <row r="331" ht="12.75">
      <c r="P331" s="9"/>
    </row>
    <row r="332" spans="3:16" ht="40.5" customHeight="1">
      <c r="C332" s="329" t="s">
        <v>371</v>
      </c>
      <c r="D332" s="329"/>
      <c r="E332" s="329"/>
      <c r="F332" s="329"/>
      <c r="G332" s="329"/>
      <c r="H332" s="329"/>
      <c r="I332" s="329"/>
      <c r="J332" s="329"/>
      <c r="K332" s="329"/>
      <c r="L332" s="329"/>
      <c r="M332" s="329"/>
      <c r="N332" s="329"/>
      <c r="O332" s="329"/>
      <c r="P332" s="329"/>
    </row>
    <row r="333" ht="12.75">
      <c r="P333" s="9"/>
    </row>
    <row r="334" spans="3:16" ht="37.5" customHeight="1">
      <c r="C334" s="329" t="s">
        <v>368</v>
      </c>
      <c r="D334" s="329"/>
      <c r="E334" s="329"/>
      <c r="F334" s="329"/>
      <c r="G334" s="329"/>
      <c r="H334" s="329"/>
      <c r="I334" s="329"/>
      <c r="J334" s="329"/>
      <c r="K334" s="329"/>
      <c r="L334" s="329"/>
      <c r="M334" s="329"/>
      <c r="N334" s="329"/>
      <c r="O334" s="329"/>
      <c r="P334" s="329"/>
    </row>
    <row r="335" ht="12.75">
      <c r="P335" s="9"/>
    </row>
    <row r="336" spans="3:16" s="30" customFormat="1" ht="66" customHeight="1">
      <c r="C336" s="329" t="s">
        <v>369</v>
      </c>
      <c r="D336" s="329"/>
      <c r="E336" s="329"/>
      <c r="F336" s="329"/>
      <c r="G336" s="329"/>
      <c r="H336" s="329"/>
      <c r="I336" s="329"/>
      <c r="J336" s="329"/>
      <c r="K336" s="329"/>
      <c r="L336" s="329"/>
      <c r="M336" s="329"/>
      <c r="N336" s="329"/>
      <c r="O336" s="329"/>
      <c r="P336" s="329"/>
    </row>
    <row r="337" s="30" customFormat="1" ht="12.75">
      <c r="P337" s="31"/>
    </row>
    <row r="338" spans="3:17" s="30" customFormat="1" ht="36" customHeight="1">
      <c r="C338" s="329" t="s">
        <v>313</v>
      </c>
      <c r="D338" s="329"/>
      <c r="E338" s="329"/>
      <c r="F338" s="329"/>
      <c r="G338" s="329"/>
      <c r="H338" s="329"/>
      <c r="I338" s="329"/>
      <c r="J338" s="329"/>
      <c r="K338" s="329"/>
      <c r="L338" s="329"/>
      <c r="M338" s="329"/>
      <c r="N338" s="329"/>
      <c r="O338" s="329"/>
      <c r="P338" s="329"/>
      <c r="Q338" s="81"/>
    </row>
    <row r="339" spans="3:17" s="30" customFormat="1" ht="8.25" customHeight="1">
      <c r="C339" s="81"/>
      <c r="D339" s="81"/>
      <c r="E339" s="81"/>
      <c r="F339" s="81"/>
      <c r="G339" s="81"/>
      <c r="H339" s="81"/>
      <c r="I339" s="81"/>
      <c r="J339" s="81"/>
      <c r="K339" s="81"/>
      <c r="L339" s="81"/>
      <c r="M339" s="81"/>
      <c r="N339" s="81"/>
      <c r="O339" s="81"/>
      <c r="P339" s="81"/>
      <c r="Q339" s="81"/>
    </row>
    <row r="340" spans="3:17" s="29" customFormat="1" ht="9.75" customHeight="1">
      <c r="C340" s="254"/>
      <c r="D340" s="254"/>
      <c r="E340" s="254"/>
      <c r="F340" s="254"/>
      <c r="G340" s="254"/>
      <c r="H340" s="254"/>
      <c r="I340" s="254"/>
      <c r="J340" s="254"/>
      <c r="K340" s="254"/>
      <c r="L340" s="254"/>
      <c r="M340" s="254"/>
      <c r="N340" s="254"/>
      <c r="O340" s="254"/>
      <c r="P340" s="254"/>
      <c r="Q340" s="254"/>
    </row>
    <row r="341" spans="1:17" s="29" customFormat="1" ht="12.75">
      <c r="A341" s="29" t="s">
        <v>72</v>
      </c>
      <c r="C341" s="29" t="s">
        <v>214</v>
      </c>
      <c r="E341" s="254"/>
      <c r="F341" s="254"/>
      <c r="G341" s="254"/>
      <c r="H341" s="254"/>
      <c r="I341" s="254"/>
      <c r="J341" s="254"/>
      <c r="K341" s="254"/>
      <c r="L341" s="254"/>
      <c r="M341" s="254"/>
      <c r="N341" s="254"/>
      <c r="O341" s="254"/>
      <c r="P341" s="254"/>
      <c r="Q341" s="254"/>
    </row>
    <row r="342" spans="3:17" s="30" customFormat="1" ht="12.75">
      <c r="C342" s="81"/>
      <c r="D342" s="81"/>
      <c r="E342" s="81"/>
      <c r="F342" s="81"/>
      <c r="G342" s="81"/>
      <c r="H342" s="81"/>
      <c r="I342" s="81"/>
      <c r="J342" s="81"/>
      <c r="K342" s="81"/>
      <c r="L342" s="81"/>
      <c r="M342" s="81"/>
      <c r="N342" s="81"/>
      <c r="O342" s="81"/>
      <c r="P342" s="81"/>
      <c r="Q342" s="81"/>
    </row>
    <row r="343" spans="2:17" s="30" customFormat="1" ht="12.75">
      <c r="B343" s="30" t="s">
        <v>138</v>
      </c>
      <c r="C343" s="340" t="s">
        <v>310</v>
      </c>
      <c r="D343" s="340"/>
      <c r="E343" s="340"/>
      <c r="F343" s="340"/>
      <c r="G343" s="340"/>
      <c r="H343" s="340"/>
      <c r="I343" s="340"/>
      <c r="J343" s="340"/>
      <c r="K343" s="340"/>
      <c r="L343" s="340"/>
      <c r="M343" s="340"/>
      <c r="N343" s="340"/>
      <c r="O343" s="340"/>
      <c r="P343" s="340"/>
      <c r="Q343" s="81"/>
    </row>
    <row r="344" spans="3:17" s="30" customFormat="1" ht="12.75">
      <c r="C344" s="81"/>
      <c r="D344" s="81"/>
      <c r="E344" s="81"/>
      <c r="F344" s="81"/>
      <c r="G344" s="81"/>
      <c r="H344" s="81"/>
      <c r="I344" s="81"/>
      <c r="J344" s="81"/>
      <c r="K344" s="81"/>
      <c r="L344" s="81"/>
      <c r="M344" s="81"/>
      <c r="N344" s="81"/>
      <c r="O344" s="81"/>
      <c r="P344" s="81"/>
      <c r="Q344" s="81"/>
    </row>
    <row r="345" spans="3:17" s="30" customFormat="1" ht="51.75" customHeight="1">
      <c r="C345" s="329" t="s">
        <v>309</v>
      </c>
      <c r="D345" s="329"/>
      <c r="E345" s="329"/>
      <c r="F345" s="329"/>
      <c r="G345" s="329"/>
      <c r="H345" s="329"/>
      <c r="I345" s="329"/>
      <c r="J345" s="329"/>
      <c r="K345" s="329"/>
      <c r="L345" s="329"/>
      <c r="M345" s="329"/>
      <c r="N345" s="329"/>
      <c r="O345" s="329"/>
      <c r="P345" s="329"/>
      <c r="Q345" s="81"/>
    </row>
    <row r="346" spans="3:17" s="30" customFormat="1" ht="8.25" customHeight="1">
      <c r="C346" s="81"/>
      <c r="D346" s="81"/>
      <c r="E346" s="81"/>
      <c r="F346" s="81"/>
      <c r="G346" s="81"/>
      <c r="H346" s="81"/>
      <c r="I346" s="81"/>
      <c r="J346" s="81"/>
      <c r="K346" s="81"/>
      <c r="L346" s="81"/>
      <c r="M346" s="81"/>
      <c r="N346" s="81"/>
      <c r="O346" s="81"/>
      <c r="P346" s="81"/>
      <c r="Q346" s="81"/>
    </row>
    <row r="347" spans="3:17" s="30" customFormat="1" ht="53.25" customHeight="1">
      <c r="C347" s="339" t="s">
        <v>358</v>
      </c>
      <c r="D347" s="329"/>
      <c r="E347" s="329"/>
      <c r="F347" s="329"/>
      <c r="G347" s="329"/>
      <c r="H347" s="329"/>
      <c r="I347" s="329"/>
      <c r="J347" s="329"/>
      <c r="K347" s="329"/>
      <c r="L347" s="329"/>
      <c r="M347" s="329"/>
      <c r="N347" s="329"/>
      <c r="O347" s="329"/>
      <c r="P347" s="329"/>
      <c r="Q347" s="81"/>
    </row>
    <row r="348" spans="3:17" s="30" customFormat="1" ht="6.75" customHeight="1">
      <c r="C348" s="81"/>
      <c r="D348" s="81"/>
      <c r="E348" s="81"/>
      <c r="F348" s="81"/>
      <c r="G348" s="81"/>
      <c r="H348" s="81"/>
      <c r="I348" s="81"/>
      <c r="J348" s="81"/>
      <c r="K348" s="81"/>
      <c r="L348" s="81"/>
      <c r="M348" s="81"/>
      <c r="N348" s="81"/>
      <c r="O348" s="81"/>
      <c r="P348" s="81"/>
      <c r="Q348" s="81"/>
    </row>
    <row r="349" spans="3:17" s="30" customFormat="1" ht="27.75" customHeight="1">
      <c r="C349" s="339" t="s">
        <v>348</v>
      </c>
      <c r="D349" s="329"/>
      <c r="E349" s="329"/>
      <c r="F349" s="329"/>
      <c r="G349" s="329"/>
      <c r="H349" s="329"/>
      <c r="I349" s="329"/>
      <c r="J349" s="329"/>
      <c r="K349" s="329"/>
      <c r="L349" s="329"/>
      <c r="M349" s="329"/>
      <c r="N349" s="329"/>
      <c r="O349" s="329"/>
      <c r="P349" s="329"/>
      <c r="Q349" s="81"/>
    </row>
    <row r="350" spans="3:17" s="30" customFormat="1" ht="12.75">
      <c r="C350" s="81"/>
      <c r="D350" s="81"/>
      <c r="E350" s="81"/>
      <c r="F350" s="81"/>
      <c r="G350" s="81"/>
      <c r="H350" s="81"/>
      <c r="I350" s="81"/>
      <c r="J350" s="81"/>
      <c r="K350" s="81"/>
      <c r="L350" s="81"/>
      <c r="M350" s="81"/>
      <c r="N350" s="81"/>
      <c r="O350" s="81"/>
      <c r="P350" s="81"/>
      <c r="Q350" s="81"/>
    </row>
    <row r="351" spans="2:17" s="30" customFormat="1" ht="12.75">
      <c r="B351" s="30" t="s">
        <v>139</v>
      </c>
      <c r="C351" s="340" t="s">
        <v>311</v>
      </c>
      <c r="D351" s="340"/>
      <c r="E351" s="340"/>
      <c r="F351" s="340"/>
      <c r="G351" s="340"/>
      <c r="H351" s="340"/>
      <c r="I351" s="340"/>
      <c r="J351" s="340"/>
      <c r="K351" s="340"/>
      <c r="L351" s="340"/>
      <c r="M351" s="340"/>
      <c r="N351" s="340"/>
      <c r="O351" s="340"/>
      <c r="P351" s="340"/>
      <c r="Q351" s="81"/>
    </row>
    <row r="352" spans="3:17" s="30" customFormat="1" ht="12.75">
      <c r="C352" s="255" t="s">
        <v>312</v>
      </c>
      <c r="D352" s="81"/>
      <c r="E352" s="81"/>
      <c r="F352" s="81"/>
      <c r="G352" s="81"/>
      <c r="H352" s="81"/>
      <c r="I352" s="81"/>
      <c r="J352" s="81"/>
      <c r="K352" s="81"/>
      <c r="L352" s="81"/>
      <c r="M352" s="81"/>
      <c r="N352" s="81"/>
      <c r="O352" s="81"/>
      <c r="P352" s="81"/>
      <c r="Q352" s="81"/>
    </row>
    <row r="353" spans="3:17" s="30" customFormat="1" ht="54" customHeight="1">
      <c r="C353" s="329" t="s">
        <v>317</v>
      </c>
      <c r="D353" s="329"/>
      <c r="E353" s="329"/>
      <c r="F353" s="329"/>
      <c r="G353" s="329"/>
      <c r="H353" s="329"/>
      <c r="I353" s="329"/>
      <c r="J353" s="329"/>
      <c r="K353" s="329"/>
      <c r="L353" s="329"/>
      <c r="M353" s="329"/>
      <c r="N353" s="329"/>
      <c r="O353" s="329"/>
      <c r="P353" s="329"/>
      <c r="Q353" s="81"/>
    </row>
    <row r="354" spans="3:17" s="30" customFormat="1" ht="7.5" customHeight="1">
      <c r="C354" s="81"/>
      <c r="D354" s="81"/>
      <c r="E354" s="81"/>
      <c r="F354" s="81"/>
      <c r="G354" s="81"/>
      <c r="H354" s="81"/>
      <c r="I354" s="81"/>
      <c r="J354" s="81"/>
      <c r="K354" s="81"/>
      <c r="L354" s="81"/>
      <c r="M354" s="81"/>
      <c r="N354" s="81"/>
      <c r="O354" s="81"/>
      <c r="P354" s="81"/>
      <c r="Q354" s="81"/>
    </row>
    <row r="355" spans="3:17" s="30" customFormat="1" ht="12.75">
      <c r="C355" s="329" t="s">
        <v>349</v>
      </c>
      <c r="D355" s="329"/>
      <c r="E355" s="329"/>
      <c r="F355" s="329"/>
      <c r="G355" s="329"/>
      <c r="H355" s="329"/>
      <c r="I355" s="329"/>
      <c r="J355" s="329"/>
      <c r="K355" s="329"/>
      <c r="L355" s="329"/>
      <c r="M355" s="329"/>
      <c r="N355" s="329"/>
      <c r="O355" s="329"/>
      <c r="P355" s="329"/>
      <c r="Q355" s="81"/>
    </row>
    <row r="356" spans="3:17" s="30" customFormat="1" ht="12.75">
      <c r="C356" s="81"/>
      <c r="D356" s="81"/>
      <c r="E356" s="81"/>
      <c r="F356" s="81"/>
      <c r="G356" s="81"/>
      <c r="H356" s="81"/>
      <c r="I356" s="81"/>
      <c r="J356" s="81"/>
      <c r="K356" s="81"/>
      <c r="L356" s="81"/>
      <c r="M356" s="81"/>
      <c r="N356" s="81"/>
      <c r="O356" s="81"/>
      <c r="P356" s="81"/>
      <c r="Q356" s="81"/>
    </row>
    <row r="357" spans="3:17" s="30" customFormat="1" ht="12.75">
      <c r="C357" s="81"/>
      <c r="D357" s="81"/>
      <c r="E357" s="81"/>
      <c r="F357" s="81"/>
      <c r="G357" s="81"/>
      <c r="H357" s="81"/>
      <c r="I357" s="81"/>
      <c r="J357" s="81"/>
      <c r="K357" s="81"/>
      <c r="L357" s="81"/>
      <c r="M357" s="81"/>
      <c r="N357" s="81"/>
      <c r="O357" s="81"/>
      <c r="P357" s="81"/>
      <c r="Q357" s="81"/>
    </row>
    <row r="358" spans="1:5" s="30" customFormat="1" ht="12.75">
      <c r="A358" s="29" t="s">
        <v>74</v>
      </c>
      <c r="B358" s="29"/>
      <c r="C358" s="29" t="s">
        <v>54</v>
      </c>
      <c r="D358" s="29"/>
      <c r="E358" s="29"/>
    </row>
    <row r="359" s="30" customFormat="1" ht="12.75"/>
    <row r="360" spans="3:16" s="30" customFormat="1" ht="38.25" customHeight="1">
      <c r="C360" s="329" t="s">
        <v>350</v>
      </c>
      <c r="D360" s="329"/>
      <c r="E360" s="329"/>
      <c r="F360" s="329"/>
      <c r="G360" s="329"/>
      <c r="H360" s="329"/>
      <c r="I360" s="329"/>
      <c r="J360" s="329"/>
      <c r="K360" s="329"/>
      <c r="L360" s="329"/>
      <c r="M360" s="329"/>
      <c r="N360" s="329"/>
      <c r="O360" s="329"/>
      <c r="P360" s="329"/>
    </row>
    <row r="361" spans="3:16" s="30" customFormat="1" ht="12.75">
      <c r="C361" s="81"/>
      <c r="D361" s="81"/>
      <c r="E361" s="81"/>
      <c r="F361" s="81"/>
      <c r="G361" s="81"/>
      <c r="H361" s="81"/>
      <c r="I361" s="81"/>
      <c r="J361" s="81"/>
      <c r="K361" s="81"/>
      <c r="L361" s="81"/>
      <c r="M361" s="81"/>
      <c r="N361" s="81"/>
      <c r="O361" s="81"/>
      <c r="P361" s="81"/>
    </row>
    <row r="362" spans="3:17" s="30" customFormat="1" ht="12.75">
      <c r="C362" s="81"/>
      <c r="D362" s="81"/>
      <c r="E362" s="81"/>
      <c r="F362" s="81"/>
      <c r="G362" s="81"/>
      <c r="H362" s="81"/>
      <c r="I362" s="81"/>
      <c r="J362" s="81"/>
      <c r="K362" s="81"/>
      <c r="L362" s="81"/>
      <c r="M362" s="81"/>
      <c r="N362" s="81"/>
      <c r="O362" s="81"/>
      <c r="P362" s="81"/>
      <c r="Q362" s="81"/>
    </row>
    <row r="363" spans="1:16" s="30" customFormat="1" ht="12.75">
      <c r="A363" s="29" t="s">
        <v>75</v>
      </c>
      <c r="B363" s="29"/>
      <c r="C363" s="29" t="s">
        <v>76</v>
      </c>
      <c r="D363" s="29"/>
      <c r="E363" s="29"/>
      <c r="F363" s="29"/>
      <c r="G363" s="29"/>
      <c r="P363" s="31"/>
    </row>
    <row r="364" s="30" customFormat="1" ht="12.75">
      <c r="P364" s="31"/>
    </row>
    <row r="365" spans="3:16" s="30" customFormat="1" ht="40.5" customHeight="1">
      <c r="C365" s="329" t="s">
        <v>362</v>
      </c>
      <c r="D365" s="329"/>
      <c r="E365" s="329"/>
      <c r="F365" s="329"/>
      <c r="G365" s="329"/>
      <c r="H365" s="329"/>
      <c r="I365" s="329"/>
      <c r="J365" s="329"/>
      <c r="K365" s="329"/>
      <c r="L365" s="329"/>
      <c r="M365" s="329"/>
      <c r="N365" s="329"/>
      <c r="O365" s="329"/>
      <c r="P365" s="329"/>
    </row>
    <row r="366" spans="3:16" ht="12.75">
      <c r="C366" s="329"/>
      <c r="D366" s="329"/>
      <c r="E366" s="329"/>
      <c r="F366" s="329"/>
      <c r="G366" s="329"/>
      <c r="H366" s="329"/>
      <c r="I366" s="329"/>
      <c r="J366" s="329"/>
      <c r="K366" s="329"/>
      <c r="L366" s="329"/>
      <c r="M366" s="329"/>
      <c r="N366" s="329"/>
      <c r="O366" s="329"/>
      <c r="P366" s="329"/>
    </row>
    <row r="367" spans="3:16" ht="12.75">
      <c r="C367" s="81"/>
      <c r="D367" s="81"/>
      <c r="E367" s="81"/>
      <c r="F367" s="81"/>
      <c r="G367" s="81"/>
      <c r="H367" s="81"/>
      <c r="I367" s="81"/>
      <c r="J367" s="81"/>
      <c r="K367" s="81"/>
      <c r="L367" s="81"/>
      <c r="M367" s="81"/>
      <c r="N367" s="81"/>
      <c r="O367" s="81"/>
      <c r="P367" s="81"/>
    </row>
    <row r="368" spans="1:5" ht="12.75">
      <c r="A368" s="4" t="s">
        <v>77</v>
      </c>
      <c r="B368" s="4"/>
      <c r="C368" s="4" t="s">
        <v>78</v>
      </c>
      <c r="D368" s="4"/>
      <c r="E368" s="4"/>
    </row>
    <row r="370" ht="12.75">
      <c r="C370" s="1" t="s">
        <v>73</v>
      </c>
    </row>
    <row r="373" spans="1:5" ht="12.75">
      <c r="A373" s="4" t="s">
        <v>79</v>
      </c>
      <c r="B373" s="4"/>
      <c r="C373" s="4" t="s">
        <v>80</v>
      </c>
      <c r="D373" s="4"/>
      <c r="E373" s="4"/>
    </row>
    <row r="374" s="30" customFormat="1" ht="12.75"/>
    <row r="375" spans="3:16" s="30" customFormat="1" ht="38.25" customHeight="1">
      <c r="C375" s="329" t="s">
        <v>359</v>
      </c>
      <c r="D375" s="329"/>
      <c r="E375" s="329"/>
      <c r="F375" s="329"/>
      <c r="G375" s="329"/>
      <c r="H375" s="329"/>
      <c r="I375" s="329"/>
      <c r="J375" s="329"/>
      <c r="K375" s="329"/>
      <c r="L375" s="329"/>
      <c r="M375" s="329"/>
      <c r="N375" s="329"/>
      <c r="O375" s="329"/>
      <c r="P375" s="329"/>
    </row>
    <row r="376" s="30" customFormat="1" ht="12.75"/>
    <row r="377" spans="3:16" s="30" customFormat="1" ht="24.75" customHeight="1">
      <c r="C377" s="329" t="s">
        <v>343</v>
      </c>
      <c r="D377" s="329"/>
      <c r="E377" s="329"/>
      <c r="F377" s="329"/>
      <c r="G377" s="329"/>
      <c r="H377" s="329"/>
      <c r="I377" s="329"/>
      <c r="J377" s="329"/>
      <c r="K377" s="329"/>
      <c r="L377" s="329"/>
      <c r="M377" s="329"/>
      <c r="N377" s="329"/>
      <c r="O377" s="329"/>
      <c r="P377" s="329"/>
    </row>
    <row r="378" spans="3:16" s="30" customFormat="1" ht="12.75">
      <c r="C378" s="81"/>
      <c r="D378" s="81"/>
      <c r="E378" s="81"/>
      <c r="F378" s="81"/>
      <c r="G378" s="81"/>
      <c r="H378" s="81"/>
      <c r="I378" s="81"/>
      <c r="J378" s="81"/>
      <c r="K378" s="81"/>
      <c r="L378" s="81"/>
      <c r="M378" s="81"/>
      <c r="N378" s="81"/>
      <c r="O378" s="81"/>
      <c r="P378" s="81"/>
    </row>
    <row r="379" spans="3:14" s="30" customFormat="1" ht="12.75" customHeight="1">
      <c r="C379" s="329" t="s">
        <v>285</v>
      </c>
      <c r="D379" s="329"/>
      <c r="E379" s="329"/>
      <c r="F379" s="329"/>
      <c r="G379" s="329"/>
      <c r="H379" s="329"/>
      <c r="I379" s="329"/>
      <c r="J379" s="329"/>
      <c r="K379" s="329"/>
      <c r="L379" s="329"/>
      <c r="M379" s="329"/>
      <c r="N379" s="329"/>
    </row>
    <row r="380" spans="3:11" s="30" customFormat="1" ht="12.75">
      <c r="C380" s="81"/>
      <c r="D380" s="81"/>
      <c r="E380" s="81"/>
      <c r="F380" s="81"/>
      <c r="G380" s="81"/>
      <c r="H380" s="81"/>
      <c r="I380" s="81"/>
      <c r="J380" s="81"/>
      <c r="K380" s="81"/>
    </row>
    <row r="381" s="30" customFormat="1" ht="12.75"/>
    <row r="382" s="30" customFormat="1" ht="24.75" customHeight="1"/>
    <row r="383" ht="12.75">
      <c r="A383" s="1" t="s">
        <v>81</v>
      </c>
    </row>
    <row r="385" spans="1:2" ht="12.75">
      <c r="A385" s="4" t="s">
        <v>82</v>
      </c>
      <c r="B385" s="4"/>
    </row>
    <row r="386" spans="1:2" ht="12.75">
      <c r="A386" s="4" t="s">
        <v>83</v>
      </c>
      <c r="B386" s="4"/>
    </row>
    <row r="387" ht="12.75">
      <c r="A387" s="1" t="s">
        <v>84</v>
      </c>
    </row>
    <row r="389" ht="12.75">
      <c r="A389" s="1" t="s">
        <v>85</v>
      </c>
    </row>
    <row r="390" spans="1:5" ht="12.75">
      <c r="A390" s="365">
        <v>37390</v>
      </c>
      <c r="B390" s="365"/>
      <c r="C390" s="365"/>
      <c r="D390" s="365"/>
      <c r="E390" s="365"/>
    </row>
  </sheetData>
  <mergeCells count="225">
    <mergeCell ref="M311:P311"/>
    <mergeCell ref="L271:M271"/>
    <mergeCell ref="C34:H34"/>
    <mergeCell ref="E166:P166"/>
    <mergeCell ref="J86:K86"/>
    <mergeCell ref="J88:K88"/>
    <mergeCell ref="J80:K80"/>
    <mergeCell ref="C160:P160"/>
    <mergeCell ref="E164:P164"/>
    <mergeCell ref="G153:P153"/>
    <mergeCell ref="E168:P168"/>
    <mergeCell ref="G278:H278"/>
    <mergeCell ref="L266:M266"/>
    <mergeCell ref="L265:M265"/>
    <mergeCell ref="K234:L234"/>
    <mergeCell ref="K235:L235"/>
    <mergeCell ref="C251:P251"/>
    <mergeCell ref="L259:M259"/>
    <mergeCell ref="J263:K263"/>
    <mergeCell ref="C246:P246"/>
    <mergeCell ref="G279:H279"/>
    <mergeCell ref="J267:K267"/>
    <mergeCell ref="L267:M267"/>
    <mergeCell ref="L268:M268"/>
    <mergeCell ref="J268:K268"/>
    <mergeCell ref="L278:M278"/>
    <mergeCell ref="L276:M276"/>
    <mergeCell ref="J276:K276"/>
    <mergeCell ref="J278:K278"/>
    <mergeCell ref="L280:M280"/>
    <mergeCell ref="L279:M279"/>
    <mergeCell ref="J284:K284"/>
    <mergeCell ref="L283:M283"/>
    <mergeCell ref="L282:M282"/>
    <mergeCell ref="J279:K279"/>
    <mergeCell ref="J280:K280"/>
    <mergeCell ref="C299:E299"/>
    <mergeCell ref="G281:H281"/>
    <mergeCell ref="L284:M284"/>
    <mergeCell ref="L281:M281"/>
    <mergeCell ref="C281:E281"/>
    <mergeCell ref="G283:H283"/>
    <mergeCell ref="G285:H285"/>
    <mergeCell ref="G284:H284"/>
    <mergeCell ref="L287:M287"/>
    <mergeCell ref="C286:F286"/>
    <mergeCell ref="C307:P307"/>
    <mergeCell ref="G302:H302"/>
    <mergeCell ref="C338:P338"/>
    <mergeCell ref="C336:P336"/>
    <mergeCell ref="C305:P305"/>
    <mergeCell ref="G311:H311"/>
    <mergeCell ref="J311:K311"/>
    <mergeCell ref="C309:P309"/>
    <mergeCell ref="J312:K312"/>
    <mergeCell ref="G314:H314"/>
    <mergeCell ref="C347:P347"/>
    <mergeCell ref="I235:J235"/>
    <mergeCell ref="G264:H264"/>
    <mergeCell ref="G263:H263"/>
    <mergeCell ref="L264:M264"/>
    <mergeCell ref="J259:K259"/>
    <mergeCell ref="G259:H259"/>
    <mergeCell ref="C343:P343"/>
    <mergeCell ref="G286:H286"/>
    <mergeCell ref="G287:H287"/>
    <mergeCell ref="A390:E390"/>
    <mergeCell ref="N45:P45"/>
    <mergeCell ref="J68:L68"/>
    <mergeCell ref="C53:H53"/>
    <mergeCell ref="J45:L45"/>
    <mergeCell ref="C56:P56"/>
    <mergeCell ref="C51:H51"/>
    <mergeCell ref="C67:P67"/>
    <mergeCell ref="C366:P366"/>
    <mergeCell ref="G268:H268"/>
    <mergeCell ref="E167:P167"/>
    <mergeCell ref="L263:M263"/>
    <mergeCell ref="C253:P253"/>
    <mergeCell ref="G258:P258"/>
    <mergeCell ref="L260:M260"/>
    <mergeCell ref="M233:N233"/>
    <mergeCell ref="G235:H235"/>
    <mergeCell ref="M235:N235"/>
    <mergeCell ref="C239:P240"/>
    <mergeCell ref="L262:M262"/>
    <mergeCell ref="C52:H52"/>
    <mergeCell ref="C85:H85"/>
    <mergeCell ref="J83:K83"/>
    <mergeCell ref="C61:P61"/>
    <mergeCell ref="N68:P68"/>
    <mergeCell ref="J85:K85"/>
    <mergeCell ref="O69:P69"/>
    <mergeCell ref="A1:P1"/>
    <mergeCell ref="A2:P2"/>
    <mergeCell ref="C11:P11"/>
    <mergeCell ref="C41:P41"/>
    <mergeCell ref="C13:P13"/>
    <mergeCell ref="C15:P15"/>
    <mergeCell ref="N26:P26"/>
    <mergeCell ref="J26:L26"/>
    <mergeCell ref="C31:H31"/>
    <mergeCell ref="C32:H32"/>
    <mergeCell ref="C360:P360"/>
    <mergeCell ref="C270:F270"/>
    <mergeCell ref="G262:H262"/>
    <mergeCell ref="G267:H267"/>
    <mergeCell ref="J264:K264"/>
    <mergeCell ref="J262:K262"/>
    <mergeCell ref="G269:H269"/>
    <mergeCell ref="G280:H280"/>
    <mergeCell ref="G266:H266"/>
    <mergeCell ref="J287:K287"/>
    <mergeCell ref="C237:P237"/>
    <mergeCell ref="C153:E153"/>
    <mergeCell ref="C154:E154"/>
    <mergeCell ref="C155:E155"/>
    <mergeCell ref="G154:P154"/>
    <mergeCell ref="G155:P155"/>
    <mergeCell ref="E165:P165"/>
    <mergeCell ref="C214:P214"/>
    <mergeCell ref="C170:P170"/>
    <mergeCell ref="K232:L232"/>
    <mergeCell ref="J260:K260"/>
    <mergeCell ref="C232:F234"/>
    <mergeCell ref="C235:F235"/>
    <mergeCell ref="I234:J234"/>
    <mergeCell ref="G233:H233"/>
    <mergeCell ref="C242:P242"/>
    <mergeCell ref="C244:P244"/>
    <mergeCell ref="I233:J233"/>
    <mergeCell ref="K233:L233"/>
    <mergeCell ref="M234:N234"/>
    <mergeCell ref="C265:E265"/>
    <mergeCell ref="G275:H275"/>
    <mergeCell ref="J275:K275"/>
    <mergeCell ref="G265:H265"/>
    <mergeCell ref="G274:P274"/>
    <mergeCell ref="G270:H270"/>
    <mergeCell ref="J266:K266"/>
    <mergeCell ref="G271:H271"/>
    <mergeCell ref="J265:K265"/>
    <mergeCell ref="J271:K271"/>
    <mergeCell ref="C375:P375"/>
    <mergeCell ref="C377:P377"/>
    <mergeCell ref="C379:N379"/>
    <mergeCell ref="L275:M275"/>
    <mergeCell ref="C365:P365"/>
    <mergeCell ref="J283:K283"/>
    <mergeCell ref="G282:H282"/>
    <mergeCell ref="J282:K282"/>
    <mergeCell ref="J281:K281"/>
    <mergeCell ref="C345:P345"/>
    <mergeCell ref="J96:K96"/>
    <mergeCell ref="N108:P108"/>
    <mergeCell ref="E163:P163"/>
    <mergeCell ref="G234:H234"/>
    <mergeCell ref="I232:J232"/>
    <mergeCell ref="G232:H232"/>
    <mergeCell ref="M232:N232"/>
    <mergeCell ref="C128:P128"/>
    <mergeCell ref="E162:P162"/>
    <mergeCell ref="E161:P161"/>
    <mergeCell ref="C50:H50"/>
    <mergeCell ref="C33:H33"/>
    <mergeCell ref="C35:H35"/>
    <mergeCell ref="C131:E131"/>
    <mergeCell ref="G131:P131"/>
    <mergeCell ref="C105:P105"/>
    <mergeCell ref="J98:K98"/>
    <mergeCell ref="J94:K94"/>
    <mergeCell ref="C95:H95"/>
    <mergeCell ref="J95:K95"/>
    <mergeCell ref="G133:P133"/>
    <mergeCell ref="C139:E139"/>
    <mergeCell ref="G139:P139"/>
    <mergeCell ref="C135:E137"/>
    <mergeCell ref="G137:P137"/>
    <mergeCell ref="C134:E134"/>
    <mergeCell ref="G134:P134"/>
    <mergeCell ref="G135:P135"/>
    <mergeCell ref="C148:E149"/>
    <mergeCell ref="H148:P148"/>
    <mergeCell ref="H149:P149"/>
    <mergeCell ref="C140:E140"/>
    <mergeCell ref="G140:P140"/>
    <mergeCell ref="C141:E144"/>
    <mergeCell ref="H141:P141"/>
    <mergeCell ref="H142:P142"/>
    <mergeCell ref="H143:P143"/>
    <mergeCell ref="H144:P144"/>
    <mergeCell ref="C146:E146"/>
    <mergeCell ref="G146:P146"/>
    <mergeCell ref="C147:E147"/>
    <mergeCell ref="G147:P147"/>
    <mergeCell ref="C349:P349"/>
    <mergeCell ref="C355:P355"/>
    <mergeCell ref="C351:P351"/>
    <mergeCell ref="C353:P353"/>
    <mergeCell ref="J314:K314"/>
    <mergeCell ref="G315:H315"/>
    <mergeCell ref="J315:K315"/>
    <mergeCell ref="G316:H316"/>
    <mergeCell ref="J316:K316"/>
    <mergeCell ref="G320:H320"/>
    <mergeCell ref="J320:K320"/>
    <mergeCell ref="C317:E317"/>
    <mergeCell ref="G317:H317"/>
    <mergeCell ref="J317:K317"/>
    <mergeCell ref="G318:H318"/>
    <mergeCell ref="J318:K318"/>
    <mergeCell ref="C334:P334"/>
    <mergeCell ref="D117:P117"/>
    <mergeCell ref="C328:P328"/>
    <mergeCell ref="C330:P330"/>
    <mergeCell ref="C332:P332"/>
    <mergeCell ref="C322:F322"/>
    <mergeCell ref="G322:H322"/>
    <mergeCell ref="G323:H323"/>
    <mergeCell ref="G319:H319"/>
    <mergeCell ref="J319:K319"/>
    <mergeCell ref="J323:K323"/>
    <mergeCell ref="J322:K322"/>
    <mergeCell ref="G321:H321"/>
    <mergeCell ref="J321:K321"/>
  </mergeCells>
  <printOptions/>
  <pageMargins left="0.91" right="0.38" top="1.34" bottom="1.17" header="0.38" footer="1"/>
  <pageSetup horizontalDpi="300" verticalDpi="300" orientation="portrait" paperSize="9" scale="95" r:id="rId1"/>
  <headerFooter alignWithMargins="0">
    <oddFooter>&amp;C&amp;"Times New Roman,Regular"&amp;7- Page &amp;P+3 -</oddFooter>
  </headerFooter>
  <rowBreaks count="10" manualBreakCount="10">
    <brk id="63" max="255" man="1"/>
    <brk id="102" max="255" man="1"/>
    <brk id="157" max="255" man="1"/>
    <brk id="172" max="255" man="1"/>
    <brk id="211" max="255" man="1"/>
    <brk id="248" max="255" man="1"/>
    <brk id="273" max="255" man="1"/>
    <brk id="304" max="255" man="1"/>
    <brk id="336" max="255" man="1"/>
    <brk id="367" max="255" man="1"/>
  </rowBreaks>
</worksheet>
</file>

<file path=xl/worksheets/sheet4.xml><?xml version="1.0" encoding="utf-8"?>
<worksheet xmlns="http://schemas.openxmlformats.org/spreadsheetml/2006/main" xmlns:r="http://schemas.openxmlformats.org/officeDocument/2006/relationships">
  <dimension ref="A1:I62"/>
  <sheetViews>
    <sheetView showGridLines="0" workbookViewId="0" topLeftCell="A1">
      <selection activeCell="A1" sqref="A1:I1"/>
    </sheetView>
  </sheetViews>
  <sheetFormatPr defaultColWidth="9.140625" defaultRowHeight="12.75"/>
  <cols>
    <col min="3" max="3" width="11.28125" style="0" customWidth="1"/>
    <col min="5" max="5" width="9.00390625" style="0" customWidth="1"/>
    <col min="6" max="6" width="13.140625" style="225" customWidth="1"/>
    <col min="7" max="7" width="0.5625" style="80" customWidth="1"/>
    <col min="8" max="8" width="13.140625" style="0" customWidth="1"/>
  </cols>
  <sheetData>
    <row r="1" spans="1:9" ht="18.75">
      <c r="A1" s="321" t="s">
        <v>129</v>
      </c>
      <c r="B1" s="321"/>
      <c r="C1" s="321"/>
      <c r="D1" s="321"/>
      <c r="E1" s="321"/>
      <c r="F1" s="321"/>
      <c r="G1" s="321"/>
      <c r="H1" s="321"/>
      <c r="I1" s="321"/>
    </row>
    <row r="2" spans="1:9" ht="12.75">
      <c r="A2" s="376" t="s">
        <v>1</v>
      </c>
      <c r="B2" s="376"/>
      <c r="C2" s="376"/>
      <c r="D2" s="376"/>
      <c r="E2" s="376"/>
      <c r="F2" s="376"/>
      <c r="G2" s="376"/>
      <c r="H2" s="376"/>
      <c r="I2" s="376"/>
    </row>
    <row r="3" spans="1:8" ht="12.75">
      <c r="A3" s="1"/>
      <c r="B3" s="1"/>
      <c r="C3" s="1"/>
      <c r="D3" s="1"/>
      <c r="E3" s="1"/>
      <c r="F3" s="29"/>
      <c r="G3" s="5"/>
      <c r="H3" s="4"/>
    </row>
    <row r="4" spans="1:8" ht="16.5" customHeight="1">
      <c r="A4" s="13" t="str">
        <f>PL!A4</f>
        <v>Quarterly report on consolidated results for the third quarter ended 31 March 2002</v>
      </c>
      <c r="B4" s="15"/>
      <c r="C4" s="15"/>
      <c r="D4" s="15"/>
      <c r="E4" s="15"/>
      <c r="F4" s="211"/>
      <c r="G4" s="77"/>
      <c r="H4" s="15"/>
    </row>
    <row r="5" spans="1:8" ht="12.75">
      <c r="A5" s="14" t="s">
        <v>174</v>
      </c>
      <c r="B5" s="14"/>
      <c r="C5" s="1"/>
      <c r="D5" s="1"/>
      <c r="E5" s="1"/>
      <c r="F5" s="29"/>
      <c r="G5" s="5"/>
      <c r="H5" s="4"/>
    </row>
    <row r="6" spans="1:8" ht="12.75">
      <c r="A6" s="14"/>
      <c r="B6" s="14"/>
      <c r="C6" s="1"/>
      <c r="D6" s="1"/>
      <c r="E6" s="1"/>
      <c r="F6" s="29"/>
      <c r="G6" s="5"/>
      <c r="H6" s="4"/>
    </row>
    <row r="7" spans="1:8" ht="15">
      <c r="A7" s="27" t="s">
        <v>86</v>
      </c>
      <c r="B7" s="26"/>
      <c r="C7" s="26"/>
      <c r="D7" s="26"/>
      <c r="E7" s="26"/>
      <c r="F7" s="212"/>
      <c r="G7" s="78"/>
      <c r="H7" s="27"/>
    </row>
    <row r="8" spans="1:8" ht="15">
      <c r="A8" s="26"/>
      <c r="B8" s="26"/>
      <c r="C8" s="26"/>
      <c r="D8" s="26"/>
      <c r="E8" s="26"/>
      <c r="F8" s="212"/>
      <c r="G8" s="78"/>
      <c r="H8" s="27"/>
    </row>
    <row r="9" spans="1:8" ht="15">
      <c r="A9" s="27" t="s">
        <v>115</v>
      </c>
      <c r="B9" s="26"/>
      <c r="C9" s="26"/>
      <c r="D9" s="26"/>
      <c r="E9" s="26"/>
      <c r="F9" s="212"/>
      <c r="G9" s="78"/>
      <c r="H9" s="27"/>
    </row>
    <row r="10" spans="1:8" s="33" customFormat="1" ht="12.75">
      <c r="A10" s="6"/>
      <c r="B10" s="16"/>
      <c r="C10" s="16"/>
      <c r="D10" s="16"/>
      <c r="E10" s="16"/>
      <c r="F10" s="213" t="s">
        <v>114</v>
      </c>
      <c r="G10" s="74"/>
      <c r="H10" s="100" t="s">
        <v>114</v>
      </c>
    </row>
    <row r="11" spans="1:8" s="33" customFormat="1" ht="12.75">
      <c r="A11" s="6"/>
      <c r="B11" s="16"/>
      <c r="C11" s="16"/>
      <c r="D11" s="16"/>
      <c r="E11" s="16"/>
      <c r="F11" s="214">
        <f>Sheet1!B8</f>
        <v>37346</v>
      </c>
      <c r="G11" s="206"/>
      <c r="H11" s="207">
        <v>36981</v>
      </c>
    </row>
    <row r="12" spans="1:8" s="33" customFormat="1" ht="12.75">
      <c r="A12" s="16" t="s">
        <v>87</v>
      </c>
      <c r="B12" s="16"/>
      <c r="C12" s="16"/>
      <c r="D12" s="16"/>
      <c r="E12" s="16"/>
      <c r="F12" s="215"/>
      <c r="G12" s="75"/>
      <c r="H12" s="101"/>
    </row>
    <row r="13" spans="1:8" s="33" customFormat="1" ht="12.75">
      <c r="A13" s="21" t="s">
        <v>88</v>
      </c>
      <c r="B13" s="16"/>
      <c r="C13" s="16"/>
      <c r="D13" s="34" t="s">
        <v>89</v>
      </c>
      <c r="E13" s="16"/>
      <c r="F13" s="216">
        <v>85673</v>
      </c>
      <c r="G13" s="35"/>
      <c r="H13" s="103">
        <v>80003</v>
      </c>
    </row>
    <row r="14" spans="1:8" s="33" customFormat="1" ht="12.75">
      <c r="A14" s="21" t="s">
        <v>90</v>
      </c>
      <c r="B14" s="16"/>
      <c r="C14" s="16"/>
      <c r="D14" s="34" t="s">
        <v>89</v>
      </c>
      <c r="E14" s="16"/>
      <c r="F14" s="216">
        <v>97079</v>
      </c>
      <c r="G14" s="35"/>
      <c r="H14" s="103">
        <v>87948</v>
      </c>
    </row>
    <row r="15" spans="1:8" s="33" customFormat="1" ht="12.75">
      <c r="A15" s="16"/>
      <c r="B15" s="16"/>
      <c r="C15" s="16"/>
      <c r="D15" s="34"/>
      <c r="E15" s="16"/>
      <c r="F15" s="217"/>
      <c r="G15" s="58"/>
      <c r="H15" s="104"/>
    </row>
    <row r="16" spans="1:8" s="33" customFormat="1" ht="12.75">
      <c r="A16" s="16" t="s">
        <v>91</v>
      </c>
      <c r="B16" s="16"/>
      <c r="C16" s="16"/>
      <c r="D16" s="34"/>
      <c r="E16" s="16"/>
      <c r="F16" s="217"/>
      <c r="G16" s="58"/>
      <c r="H16" s="104"/>
    </row>
    <row r="17" spans="1:8" s="33" customFormat="1" ht="12.75">
      <c r="A17" s="21" t="s">
        <v>88</v>
      </c>
      <c r="B17" s="16"/>
      <c r="C17" s="16"/>
      <c r="D17" s="34" t="s">
        <v>89</v>
      </c>
      <c r="E17" s="16"/>
      <c r="F17" s="216">
        <v>1811</v>
      </c>
      <c r="G17" s="35"/>
      <c r="H17" s="103">
        <v>2005</v>
      </c>
    </row>
    <row r="18" spans="1:8" s="33" customFormat="1" ht="12.75">
      <c r="A18" s="21" t="s">
        <v>90</v>
      </c>
      <c r="B18" s="16"/>
      <c r="C18" s="16"/>
      <c r="D18" s="34" t="s">
        <v>89</v>
      </c>
      <c r="E18" s="16"/>
      <c r="F18" s="218">
        <v>1811</v>
      </c>
      <c r="G18" s="39"/>
      <c r="H18" s="105">
        <v>2005</v>
      </c>
    </row>
    <row r="19" spans="1:8" s="33" customFormat="1" ht="12.75">
      <c r="A19" s="16"/>
      <c r="B19" s="16"/>
      <c r="C19" s="16"/>
      <c r="D19" s="34"/>
      <c r="E19" s="16"/>
      <c r="F19" s="219"/>
      <c r="G19" s="58"/>
      <c r="H19" s="16"/>
    </row>
    <row r="20" spans="1:8" s="33" customFormat="1" ht="12.75">
      <c r="A20" s="16"/>
      <c r="B20" s="16"/>
      <c r="C20" s="16"/>
      <c r="D20" s="34"/>
      <c r="E20" s="16"/>
      <c r="F20" s="219"/>
      <c r="G20" s="58"/>
      <c r="H20" s="16"/>
    </row>
    <row r="21" spans="1:8" s="33" customFormat="1" ht="12.75">
      <c r="A21" s="16"/>
      <c r="B21" s="16"/>
      <c r="C21" s="16"/>
      <c r="D21" s="34"/>
      <c r="E21" s="16"/>
      <c r="F21" s="219"/>
      <c r="G21" s="58"/>
      <c r="H21" s="16"/>
    </row>
    <row r="22" spans="1:8" s="33" customFormat="1" ht="12.75">
      <c r="A22" s="16"/>
      <c r="B22" s="16"/>
      <c r="C22" s="16"/>
      <c r="D22" s="34"/>
      <c r="E22" s="16"/>
      <c r="F22" s="220">
        <f>F11</f>
        <v>37346</v>
      </c>
      <c r="G22" s="208"/>
      <c r="H22" s="209">
        <v>36981</v>
      </c>
    </row>
    <row r="23" spans="1:8" s="33" customFormat="1" ht="12.75">
      <c r="A23" s="16"/>
      <c r="B23" s="16"/>
      <c r="C23" s="16"/>
      <c r="D23" s="34"/>
      <c r="E23" s="16"/>
      <c r="F23" s="221" t="str">
        <f>"("&amp;Sheet1!B6&amp;" months )"</f>
        <v>(9 months )</v>
      </c>
      <c r="G23" s="76"/>
      <c r="H23" s="111" t="s">
        <v>286</v>
      </c>
    </row>
    <row r="24" spans="1:8" s="33" customFormat="1" ht="12.75">
      <c r="A24" s="375" t="s">
        <v>92</v>
      </c>
      <c r="B24" s="375"/>
      <c r="C24" s="375"/>
      <c r="D24" s="34"/>
      <c r="E24" s="16"/>
      <c r="F24" s="217"/>
      <c r="G24" s="58"/>
      <c r="H24" s="104"/>
    </row>
    <row r="25" spans="1:8" s="33" customFormat="1" ht="12.75">
      <c r="A25" s="16" t="s">
        <v>93</v>
      </c>
      <c r="B25" s="16"/>
      <c r="C25" s="16"/>
      <c r="D25" s="34" t="s">
        <v>89</v>
      </c>
      <c r="E25" s="16"/>
      <c r="F25" s="216">
        <v>83398</v>
      </c>
      <c r="G25" s="35"/>
      <c r="H25" s="103">
        <v>79083</v>
      </c>
    </row>
    <row r="26" spans="1:8" s="33" customFormat="1" ht="12.75">
      <c r="A26" s="16" t="s">
        <v>91</v>
      </c>
      <c r="B26" s="16"/>
      <c r="C26" s="16"/>
      <c r="D26" s="34" t="s">
        <v>89</v>
      </c>
      <c r="E26" s="16"/>
      <c r="F26" s="216">
        <v>1811</v>
      </c>
      <c r="G26" s="35"/>
      <c r="H26" s="103">
        <v>2012</v>
      </c>
    </row>
    <row r="27" spans="1:8" s="33" customFormat="1" ht="12.75">
      <c r="A27" s="16"/>
      <c r="B27" s="16"/>
      <c r="C27" s="16"/>
      <c r="D27" s="34"/>
      <c r="E27" s="16"/>
      <c r="F27" s="217"/>
      <c r="G27" s="58"/>
      <c r="H27" s="104"/>
    </row>
    <row r="28" spans="1:8" s="33" customFormat="1" ht="12.75">
      <c r="A28" s="6" t="s">
        <v>94</v>
      </c>
      <c r="B28" s="16"/>
      <c r="C28" s="16"/>
      <c r="D28" s="34"/>
      <c r="E28" s="16"/>
      <c r="F28" s="217"/>
      <c r="G28" s="58"/>
      <c r="H28" s="104"/>
    </row>
    <row r="29" spans="1:8" s="33" customFormat="1" ht="12.75">
      <c r="A29" s="16" t="s">
        <v>93</v>
      </c>
      <c r="B29" s="16"/>
      <c r="C29" s="16"/>
      <c r="D29" s="34"/>
      <c r="E29" s="16"/>
      <c r="F29" s="217"/>
      <c r="G29" s="58"/>
      <c r="H29" s="104"/>
    </row>
    <row r="30" spans="1:8" s="33" customFormat="1" ht="12.75">
      <c r="A30" s="21" t="s">
        <v>95</v>
      </c>
      <c r="B30" s="16"/>
      <c r="C30" s="16"/>
      <c r="D30" s="34" t="s">
        <v>96</v>
      </c>
      <c r="E30" s="16"/>
      <c r="F30" s="216">
        <v>1461997</v>
      </c>
      <c r="G30" s="35"/>
      <c r="H30" s="103">
        <v>1476569</v>
      </c>
    </row>
    <row r="31" spans="1:8" s="33" customFormat="1" ht="12.75">
      <c r="A31" s="21" t="s">
        <v>97</v>
      </c>
      <c r="B31" s="16"/>
      <c r="C31" s="16"/>
      <c r="D31" s="34" t="s">
        <v>96</v>
      </c>
      <c r="E31" s="16"/>
      <c r="F31" s="222">
        <f>F30/F25</f>
        <v>17.530360440298328</v>
      </c>
      <c r="G31" s="36"/>
      <c r="H31" s="102">
        <f>H30/H25</f>
        <v>18.671130331423946</v>
      </c>
    </row>
    <row r="32" spans="1:8" s="33" customFormat="1" ht="12.75">
      <c r="A32" s="21" t="s">
        <v>98</v>
      </c>
      <c r="B32" s="16"/>
      <c r="C32" s="16"/>
      <c r="D32" s="34" t="s">
        <v>96</v>
      </c>
      <c r="E32" s="16"/>
      <c r="F32" s="216">
        <v>1720308</v>
      </c>
      <c r="G32" s="35"/>
      <c r="H32" s="103">
        <v>1799705</v>
      </c>
    </row>
    <row r="33" spans="1:8" s="33" customFormat="1" ht="12.75">
      <c r="A33" s="21" t="s">
        <v>99</v>
      </c>
      <c r="B33" s="16"/>
      <c r="C33" s="16"/>
      <c r="D33" s="34" t="s">
        <v>96</v>
      </c>
      <c r="E33" s="16"/>
      <c r="F33" s="216">
        <v>362882</v>
      </c>
      <c r="G33" s="35"/>
      <c r="H33" s="103">
        <v>354882</v>
      </c>
    </row>
    <row r="34" spans="1:8" s="33" customFormat="1" ht="12.75">
      <c r="A34" s="21" t="s">
        <v>100</v>
      </c>
      <c r="B34" s="16"/>
      <c r="C34" s="16"/>
      <c r="D34" s="34" t="s">
        <v>96</v>
      </c>
      <c r="E34" s="16"/>
      <c r="F34" s="216">
        <v>91996</v>
      </c>
      <c r="G34" s="35"/>
      <c r="H34" s="103">
        <v>89817</v>
      </c>
    </row>
    <row r="35" spans="1:8" s="33" customFormat="1" ht="12.75">
      <c r="A35" s="21" t="s">
        <v>101</v>
      </c>
      <c r="B35" s="16"/>
      <c r="C35" s="16"/>
      <c r="D35" s="34" t="s">
        <v>102</v>
      </c>
      <c r="E35" s="16"/>
      <c r="F35" s="223">
        <f>F33/F32</f>
        <v>0.21094013397600894</v>
      </c>
      <c r="G35" s="37"/>
      <c r="H35" s="99">
        <f>H33/H32</f>
        <v>0.1971889837501146</v>
      </c>
    </row>
    <row r="36" spans="1:8" s="33" customFormat="1" ht="12.75">
      <c r="A36" s="21" t="s">
        <v>103</v>
      </c>
      <c r="B36" s="16"/>
      <c r="C36" s="16"/>
      <c r="D36" s="34" t="s">
        <v>102</v>
      </c>
      <c r="E36" s="16"/>
      <c r="F36" s="223">
        <f>F34/F32</f>
        <v>0.053476470492493204</v>
      </c>
      <c r="G36" s="37"/>
      <c r="H36" s="99">
        <f>H34/H32</f>
        <v>0.0499065124562081</v>
      </c>
    </row>
    <row r="37" spans="1:8" s="33" customFormat="1" ht="12.75">
      <c r="A37" s="16"/>
      <c r="B37" s="16"/>
      <c r="C37" s="16"/>
      <c r="D37" s="34"/>
      <c r="E37" s="16"/>
      <c r="F37" s="217"/>
      <c r="G37" s="58"/>
      <c r="H37" s="104"/>
    </row>
    <row r="38" spans="1:8" s="33" customFormat="1" ht="12.75">
      <c r="A38" s="16" t="s">
        <v>91</v>
      </c>
      <c r="B38" s="16"/>
      <c r="C38" s="16"/>
      <c r="D38" s="34"/>
      <c r="E38" s="16"/>
      <c r="F38" s="217"/>
      <c r="G38" s="58"/>
      <c r="H38" s="104"/>
    </row>
    <row r="39" spans="1:8" s="33" customFormat="1" ht="12.75">
      <c r="A39" s="21" t="s">
        <v>104</v>
      </c>
      <c r="B39" s="16"/>
      <c r="C39" s="16"/>
      <c r="D39" s="34" t="s">
        <v>105</v>
      </c>
      <c r="E39" s="16"/>
      <c r="F39" s="216">
        <v>2759</v>
      </c>
      <c r="G39" s="35"/>
      <c r="H39" s="103">
        <v>3161</v>
      </c>
    </row>
    <row r="40" spans="1:8" s="33" customFormat="1" ht="12.75">
      <c r="A40" s="21" t="s">
        <v>97</v>
      </c>
      <c r="B40" s="16"/>
      <c r="C40" s="16"/>
      <c r="D40" s="34" t="s">
        <v>106</v>
      </c>
      <c r="E40" s="16"/>
      <c r="F40" s="216">
        <f>F39*1000/F26</f>
        <v>1523.4676974047488</v>
      </c>
      <c r="G40" s="35"/>
      <c r="H40" s="103">
        <f>H39*1000/H26</f>
        <v>1571.0735586481114</v>
      </c>
    </row>
    <row r="41" spans="1:8" s="33" customFormat="1" ht="12.75">
      <c r="A41" s="21" t="s">
        <v>107</v>
      </c>
      <c r="B41" s="16"/>
      <c r="C41" s="16"/>
      <c r="D41" s="34" t="s">
        <v>105</v>
      </c>
      <c r="E41" s="16"/>
      <c r="F41" s="216">
        <v>2371</v>
      </c>
      <c r="G41" s="35"/>
      <c r="H41" s="103">
        <v>2589</v>
      </c>
    </row>
    <row r="42" spans="1:8" s="33" customFormat="1" ht="12.75">
      <c r="A42" s="16"/>
      <c r="B42" s="16"/>
      <c r="C42" s="16"/>
      <c r="D42" s="38"/>
      <c r="E42" s="16"/>
      <c r="F42" s="217"/>
      <c r="G42" s="58"/>
      <c r="H42" s="104"/>
    </row>
    <row r="43" spans="1:8" s="33" customFormat="1" ht="12.75">
      <c r="A43" s="6" t="s">
        <v>108</v>
      </c>
      <c r="B43" s="16"/>
      <c r="C43" s="16"/>
      <c r="D43" s="38"/>
      <c r="E43" s="16"/>
      <c r="F43" s="217"/>
      <c r="G43" s="58"/>
      <c r="H43" s="104"/>
    </row>
    <row r="44" spans="1:8" s="33" customFormat="1" ht="12.75">
      <c r="A44" s="16" t="s">
        <v>87</v>
      </c>
      <c r="B44" s="16"/>
      <c r="C44" s="16"/>
      <c r="D44" s="38"/>
      <c r="E44" s="16"/>
      <c r="F44" s="217"/>
      <c r="G44" s="58"/>
      <c r="H44" s="104"/>
    </row>
    <row r="45" spans="1:8" s="33" customFormat="1" ht="12.75">
      <c r="A45" s="21" t="s">
        <v>109</v>
      </c>
      <c r="B45" s="16"/>
      <c r="C45" s="16"/>
      <c r="D45" s="38" t="s">
        <v>110</v>
      </c>
      <c r="E45" s="16"/>
      <c r="F45" s="216">
        <v>1028</v>
      </c>
      <c r="G45" s="35"/>
      <c r="H45" s="103">
        <v>858</v>
      </c>
    </row>
    <row r="46" spans="1:8" s="33" customFormat="1" ht="12.75">
      <c r="A46" s="21" t="s">
        <v>111</v>
      </c>
      <c r="B46" s="16"/>
      <c r="C46" s="16"/>
      <c r="D46" s="38" t="s">
        <v>110</v>
      </c>
      <c r="E46" s="16"/>
      <c r="F46" s="216">
        <v>485</v>
      </c>
      <c r="G46" s="35"/>
      <c r="H46" s="103">
        <v>488</v>
      </c>
    </row>
    <row r="47" spans="1:8" s="33" customFormat="1" ht="12.75">
      <c r="A47" s="16"/>
      <c r="B47" s="16"/>
      <c r="C47" s="16"/>
      <c r="D47" s="38"/>
      <c r="E47" s="16"/>
      <c r="F47" s="217"/>
      <c r="G47" s="58"/>
      <c r="H47" s="104"/>
    </row>
    <row r="48" spans="1:8" s="33" customFormat="1" ht="12.75">
      <c r="A48" s="16" t="s">
        <v>91</v>
      </c>
      <c r="B48" s="16"/>
      <c r="C48" s="16"/>
      <c r="D48" s="38"/>
      <c r="E48" s="16"/>
      <c r="F48" s="217"/>
      <c r="G48" s="58"/>
      <c r="H48" s="104"/>
    </row>
    <row r="49" spans="1:8" s="33" customFormat="1" ht="12.75">
      <c r="A49" s="21" t="s">
        <v>112</v>
      </c>
      <c r="B49" s="16"/>
      <c r="C49" s="16"/>
      <c r="D49" s="38" t="s">
        <v>113</v>
      </c>
      <c r="E49" s="16"/>
      <c r="F49" s="218">
        <v>318</v>
      </c>
      <c r="G49" s="39"/>
      <c r="H49" s="105">
        <v>342</v>
      </c>
    </row>
    <row r="50" spans="6:8" s="33" customFormat="1" ht="12.75">
      <c r="F50" s="224"/>
      <c r="G50" s="79"/>
      <c r="H50" s="128"/>
    </row>
    <row r="51" spans="6:8" s="33" customFormat="1" ht="12.75">
      <c r="F51" s="224"/>
      <c r="G51" s="79"/>
      <c r="H51" s="128"/>
    </row>
    <row r="52" spans="6:8" s="33" customFormat="1" ht="12.75">
      <c r="F52" s="224"/>
      <c r="G52" s="79"/>
      <c r="H52" s="128"/>
    </row>
    <row r="53" spans="6:8" s="33" customFormat="1" ht="12.75">
      <c r="F53" s="224"/>
      <c r="G53" s="79"/>
      <c r="H53" s="128"/>
    </row>
    <row r="54" spans="6:8" s="33" customFormat="1" ht="12.75">
      <c r="F54" s="224"/>
      <c r="G54" s="79"/>
      <c r="H54" s="128"/>
    </row>
    <row r="55" spans="6:8" s="33" customFormat="1" ht="12.75">
      <c r="F55" s="224"/>
      <c r="G55" s="79"/>
      <c r="H55" s="128"/>
    </row>
    <row r="56" spans="6:8" s="33" customFormat="1" ht="12.75">
      <c r="F56" s="224"/>
      <c r="G56" s="79"/>
      <c r="H56" s="128"/>
    </row>
    <row r="57" spans="6:8" s="33" customFormat="1" ht="12.75">
      <c r="F57" s="224"/>
      <c r="G57" s="79"/>
      <c r="H57" s="128"/>
    </row>
    <row r="58" spans="6:8" s="33" customFormat="1" ht="12.75">
      <c r="F58" s="224"/>
      <c r="G58" s="79"/>
      <c r="H58" s="128"/>
    </row>
    <row r="59" spans="6:8" s="33" customFormat="1" ht="12.75">
      <c r="F59" s="224"/>
      <c r="G59" s="79"/>
      <c r="H59" s="128"/>
    </row>
    <row r="60" spans="6:8" s="33" customFormat="1" ht="12.75">
      <c r="F60" s="224"/>
      <c r="G60" s="79"/>
      <c r="H60" s="128"/>
    </row>
    <row r="61" spans="6:8" s="33" customFormat="1" ht="12.75">
      <c r="F61" s="224"/>
      <c r="G61" s="79"/>
      <c r="H61" s="128"/>
    </row>
    <row r="62" spans="6:8" s="33" customFormat="1" ht="12.75">
      <c r="F62" s="224"/>
      <c r="G62" s="79"/>
      <c r="H62" s="128"/>
    </row>
  </sheetData>
  <mergeCells count="3">
    <mergeCell ref="A24:C24"/>
    <mergeCell ref="A1:I1"/>
    <mergeCell ref="A2:I2"/>
  </mergeCells>
  <printOptions/>
  <pageMargins left="0.91" right="0.48" top="1.24" bottom="1.17" header="0.38" footer="1.1"/>
  <pageSetup horizontalDpi="300" verticalDpi="300" orientation="portrait" paperSize="9" scale="98" r:id="rId1"/>
  <headerFooter alignWithMargins="0">
    <oddFooter>&amp;C&amp;"Times New Roman,Regular"&amp;7- Page &amp;P+16 -</oddFooter>
  </headerFooter>
</worksheet>
</file>

<file path=xl/worksheets/sheet5.xml><?xml version="1.0" encoding="utf-8"?>
<worksheet xmlns="http://schemas.openxmlformats.org/spreadsheetml/2006/main" xmlns:r="http://schemas.openxmlformats.org/officeDocument/2006/relationships">
  <dimension ref="A1:K8"/>
  <sheetViews>
    <sheetView showGridLines="0" workbookViewId="0" topLeftCell="A1">
      <selection activeCell="F18" sqref="F18"/>
    </sheetView>
  </sheetViews>
  <sheetFormatPr defaultColWidth="9.140625" defaultRowHeight="12.75"/>
  <cols>
    <col min="1" max="1" width="38.00390625" style="123" customWidth="1"/>
    <col min="2" max="2" width="35.28125" style="123" customWidth="1"/>
    <col min="3" max="16384" width="8.00390625" style="123" customWidth="1"/>
  </cols>
  <sheetData>
    <row r="1" spans="1:11" ht="12.75">
      <c r="A1" s="123" t="s">
        <v>180</v>
      </c>
      <c r="B1" s="377" t="s">
        <v>181</v>
      </c>
      <c r="C1" s="377"/>
      <c r="D1" s="377"/>
      <c r="E1" s="377"/>
      <c r="F1" s="377"/>
      <c r="G1" s="377"/>
      <c r="H1" s="377"/>
      <c r="I1" s="377"/>
      <c r="J1" s="377"/>
      <c r="K1" s="377"/>
    </row>
    <row r="2" spans="2:11" ht="12.75">
      <c r="B2" s="120"/>
      <c r="C2" s="120"/>
      <c r="D2" s="120"/>
      <c r="E2" s="120"/>
      <c r="F2" s="120"/>
      <c r="G2" s="121"/>
      <c r="H2" s="120"/>
      <c r="I2" s="120"/>
      <c r="J2" s="121"/>
      <c r="K2" s="122"/>
    </row>
    <row r="3" spans="1:11" ht="12.75">
      <c r="A3" s="123" t="s">
        <v>184</v>
      </c>
      <c r="B3" s="122" t="s">
        <v>276</v>
      </c>
      <c r="C3" s="120"/>
      <c r="D3" s="120"/>
      <c r="E3" s="120"/>
      <c r="F3" s="120"/>
      <c r="G3" s="121"/>
      <c r="H3" s="120"/>
      <c r="I3" s="120"/>
      <c r="J3" s="121"/>
      <c r="K3" s="122"/>
    </row>
    <row r="4" spans="2:11" ht="12.75">
      <c r="B4" s="122" t="s">
        <v>277</v>
      </c>
      <c r="C4" s="120"/>
      <c r="D4" s="120"/>
      <c r="E4" s="120"/>
      <c r="F4" s="120"/>
      <c r="G4" s="121"/>
      <c r="H4" s="120"/>
      <c r="I4" s="120"/>
      <c r="J4" s="121"/>
      <c r="K4" s="122"/>
    </row>
    <row r="5" spans="2:11" ht="12.75">
      <c r="B5" s="122"/>
      <c r="C5" s="120"/>
      <c r="D5" s="120"/>
      <c r="E5" s="120"/>
      <c r="F5" s="120"/>
      <c r="G5" s="121"/>
      <c r="H5" s="120"/>
      <c r="I5" s="120"/>
      <c r="J5" s="121"/>
      <c r="K5" s="122"/>
    </row>
    <row r="6" spans="1:11" ht="12.75">
      <c r="A6" s="123" t="s">
        <v>183</v>
      </c>
      <c r="B6" s="122">
        <v>9</v>
      </c>
      <c r="C6" s="120"/>
      <c r="D6" s="120"/>
      <c r="E6" s="120"/>
      <c r="F6" s="120"/>
      <c r="G6" s="121"/>
      <c r="H6" s="120"/>
      <c r="I6" s="120"/>
      <c r="J6" s="121"/>
      <c r="K6" s="122"/>
    </row>
    <row r="8" spans="1:2" ht="12.75">
      <c r="A8" s="123" t="s">
        <v>182</v>
      </c>
      <c r="B8" s="124">
        <v>37346</v>
      </c>
    </row>
  </sheetData>
  <mergeCells count="1">
    <mergeCell ref="B1:K1"/>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&amp;R&amp;7&amp;D &amp;T</oddHeader>
    <oddFooter>&amp;L&amp;7&amp;F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KSK</cp:lastModifiedBy>
  <cp:lastPrinted>2002-05-14T04:47:45Z</cp:lastPrinted>
  <dcterms:created xsi:type="dcterms:W3CDTF">1999-02-13T02:20:00Z</dcterms:created>
  <dcterms:modified xsi:type="dcterms:W3CDTF">2002-05-14T04:49:42Z</dcterms:modified>
  <cp:category/>
  <cp:version/>
  <cp:contentType/>
  <cp:contentStatus/>
</cp:coreProperties>
</file>